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Education\K-12 Schools\K-12 Schools\24-25 SY K-12 Schools\Commodity Processing Calculator SY24-25\"/>
    </mc:Choice>
  </mc:AlternateContent>
  <xr:revisionPtr revIDLastSave="0" documentId="13_ncr:1_{85C8D366-932F-4097-B75E-31167F1E040D}" xr6:coauthVersionLast="47" xr6:coauthVersionMax="47" xr10:uidLastSave="{00000000-0000-0000-0000-000000000000}"/>
  <workbookProtection workbookAlgorithmName="SHA-512" workbookHashValue="ZBDQ9ZV2cZNtrwRKZVNDRj3QSRb0d6bJvSTaJ9v8yD35TNXZRYeV6VLrZmZtxtjF3cmy/JbmEmYferJfvTYxeA==" workbookSaltValue="XN7R43qqhP+FKid2N3ISHQ==" workbookSpinCount="100000" lockStructure="1"/>
  <bookViews>
    <workbookView xWindow="-120" yWindow="-120" windowWidth="25440" windowHeight="15390" xr2:uid="{402295AE-104D-415A-8DB2-7CA48C36F9B6}"/>
  </bookViews>
  <sheets>
    <sheet name="SY2425 RG BRAND CALCULATOR" sheetId="3" r:id="rId1"/>
    <sheet name="SY2425 GENERAL INFORMATION NOI" sheetId="2" r:id="rId2"/>
  </sheets>
  <externalReferences>
    <externalReference r:id="rId3"/>
  </externalReferences>
  <definedNames>
    <definedName name="_xlnm.Print_Area" localSheetId="1">'SY2425 GENERAL INFORMATION NOI'!$A$1:$T$44</definedName>
    <definedName name="_xlnm.Print_Area" localSheetId="0">'SY2425 RG BRAND CALCULATOR'!$A$1:$R$64</definedName>
    <definedName name="_xlnm.Print_Titles" localSheetId="0">'SY2425 RG BRAND CALCULATOR'!$1:$7</definedName>
    <definedName name="PTV" localSheetId="0">'SY2425 RG BRAND CALCULATOR'!$W$2</definedName>
    <definedName name="PTV">'[1]SY20-21 CALCULATOR RGBRAND OLD'!$W$2</definedName>
    <definedName name="School_Year" localSheetId="0">'SY2425 RG BRAND CALCULATOR'!$W$3</definedName>
    <definedName name="School_Year">'[1]SY20-21 CALCULATOR RGBRAND OLD'!$W$3</definedName>
    <definedName name="SEPDSRD" localSheetId="0">'SY2425 RG BRAND CALCULATOR'!$W$5</definedName>
    <definedName name="SEPDSRD">'[1]SY20-21 CALCULATOR RGBRAND OLD'!$W$5</definedName>
    <definedName name="TLW" localSheetId="0">'SY2425 RG BRAND CALCULATOR'!$W$4</definedName>
    <definedName name="TLW">'[1]SY20-21 CALCULATOR RGBRAND OLD'!$W$4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 l="1"/>
  <c r="M7" i="3"/>
  <c r="K8" i="3"/>
  <c r="M8" i="3"/>
  <c r="S8" i="3" s="1"/>
  <c r="O8" i="3"/>
  <c r="Q8" i="3"/>
  <c r="K9" i="3"/>
  <c r="M9" i="3"/>
  <c r="S9" i="3" s="1"/>
  <c r="O9" i="3"/>
  <c r="Q9" i="3"/>
  <c r="K10" i="3"/>
  <c r="M10" i="3"/>
  <c r="S10" i="3" s="1"/>
  <c r="O10" i="3"/>
  <c r="Q10" i="3"/>
  <c r="K11" i="3"/>
  <c r="M11" i="3"/>
  <c r="S11" i="3" s="1"/>
  <c r="O11" i="3"/>
  <c r="Q11" i="3"/>
  <c r="K12" i="3"/>
  <c r="M12" i="3"/>
  <c r="S12" i="3" s="1"/>
  <c r="O12" i="3"/>
  <c r="Q12" i="3"/>
  <c r="K13" i="3"/>
  <c r="M13" i="3"/>
  <c r="S13" i="3" s="1"/>
  <c r="O13" i="3"/>
  <c r="Q13" i="3"/>
  <c r="K14" i="3"/>
  <c r="M14" i="3"/>
  <c r="S14" i="3" s="1"/>
  <c r="O14" i="3"/>
  <c r="Q14" i="3"/>
  <c r="K15" i="3"/>
  <c r="M15" i="3"/>
  <c r="S15" i="3" s="1"/>
  <c r="O15" i="3"/>
  <c r="Q15" i="3"/>
  <c r="K16" i="3"/>
  <c r="M16" i="3"/>
  <c r="S16" i="3" s="1"/>
  <c r="O16" i="3"/>
  <c r="Q16" i="3"/>
  <c r="K17" i="3"/>
  <c r="M17" i="3"/>
  <c r="S17" i="3" s="1"/>
  <c r="O17" i="3"/>
  <c r="Q17" i="3"/>
  <c r="K18" i="3"/>
  <c r="M18" i="3"/>
  <c r="S18" i="3" s="1"/>
  <c r="O18" i="3"/>
  <c r="Q18" i="3"/>
  <c r="K19" i="3"/>
  <c r="M19" i="3"/>
  <c r="S19" i="3" s="1"/>
  <c r="O19" i="3"/>
  <c r="Q19" i="3"/>
  <c r="K20" i="3"/>
  <c r="M20" i="3"/>
  <c r="S20" i="3" s="1"/>
  <c r="O20" i="3"/>
  <c r="Q20" i="3"/>
  <c r="K22" i="3"/>
  <c r="M22" i="3"/>
  <c r="S22" i="3" s="1"/>
  <c r="O22" i="3"/>
  <c r="Q22" i="3"/>
  <c r="K23" i="3"/>
  <c r="M23" i="3"/>
  <c r="S23" i="3" s="1"/>
  <c r="O23" i="3"/>
  <c r="Q23" i="3"/>
  <c r="K24" i="3"/>
  <c r="M24" i="3"/>
  <c r="S24" i="3" s="1"/>
  <c r="O24" i="3"/>
  <c r="Q24" i="3"/>
  <c r="K25" i="3"/>
  <c r="M25" i="3"/>
  <c r="S25" i="3" s="1"/>
  <c r="O25" i="3"/>
  <c r="Q25" i="3"/>
  <c r="K26" i="3"/>
  <c r="M26" i="3"/>
  <c r="S26" i="3" s="1"/>
  <c r="O26" i="3"/>
  <c r="Q26" i="3"/>
  <c r="K27" i="3"/>
  <c r="M27" i="3"/>
  <c r="S27" i="3" s="1"/>
  <c r="O27" i="3"/>
  <c r="Q27" i="3"/>
  <c r="K28" i="3"/>
  <c r="M28" i="3"/>
  <c r="S28" i="3" s="1"/>
  <c r="O28" i="3"/>
  <c r="Q28" i="3"/>
  <c r="K29" i="3"/>
  <c r="M29" i="3"/>
  <c r="S29" i="3" s="1"/>
  <c r="O29" i="3"/>
  <c r="Q29" i="3"/>
  <c r="K30" i="3"/>
  <c r="M30" i="3"/>
  <c r="S30" i="3" s="1"/>
  <c r="O30" i="3"/>
  <c r="Q30" i="3"/>
  <c r="K31" i="3"/>
  <c r="M31" i="3"/>
  <c r="S31" i="3" s="1"/>
  <c r="O31" i="3"/>
  <c r="Q31" i="3"/>
  <c r="K32" i="3"/>
  <c r="M32" i="3"/>
  <c r="S32" i="3" s="1"/>
  <c r="O32" i="3"/>
  <c r="Q32" i="3"/>
  <c r="K33" i="3"/>
  <c r="M33" i="3"/>
  <c r="S33" i="3" s="1"/>
  <c r="O33" i="3"/>
  <c r="Q33" i="3"/>
  <c r="K35" i="3"/>
  <c r="M35" i="3"/>
  <c r="S35" i="3" s="1"/>
  <c r="O35" i="3"/>
  <c r="Q35" i="3"/>
  <c r="K36" i="3"/>
  <c r="M36" i="3"/>
  <c r="S36" i="3" s="1"/>
  <c r="O36" i="3"/>
  <c r="Q36" i="3"/>
  <c r="K37" i="3"/>
  <c r="M37" i="3"/>
  <c r="S37" i="3" s="1"/>
  <c r="O37" i="3"/>
  <c r="Q37" i="3"/>
  <c r="K38" i="3"/>
  <c r="M38" i="3"/>
  <c r="S38" i="3" s="1"/>
  <c r="O38" i="3"/>
  <c r="Q38" i="3"/>
  <c r="K39" i="3"/>
  <c r="M39" i="3"/>
  <c r="S39" i="3" s="1"/>
  <c r="O39" i="3"/>
  <c r="Q39" i="3"/>
  <c r="K40" i="3"/>
  <c r="M40" i="3"/>
  <c r="S40" i="3" s="1"/>
  <c r="O40" i="3"/>
  <c r="Q40" i="3"/>
  <c r="V40" i="3"/>
  <c r="K41" i="3"/>
  <c r="M41" i="3"/>
  <c r="S41" i="3" s="1"/>
  <c r="O41" i="3"/>
  <c r="Q41" i="3"/>
  <c r="K42" i="3"/>
  <c r="M42" i="3"/>
  <c r="S42" i="3" s="1"/>
  <c r="O42" i="3"/>
  <c r="Q42" i="3"/>
  <c r="K43" i="3"/>
  <c r="M43" i="3"/>
  <c r="O43" i="3"/>
  <c r="Q43" i="3"/>
  <c r="K44" i="3"/>
  <c r="M44" i="3"/>
  <c r="T44" i="3" s="1"/>
  <c r="O44" i="3"/>
  <c r="Q44" i="3"/>
  <c r="K45" i="3"/>
  <c r="M45" i="3"/>
  <c r="T45" i="3" s="1"/>
  <c r="O45" i="3"/>
  <c r="Q45" i="3"/>
  <c r="K46" i="3"/>
  <c r="M46" i="3"/>
  <c r="T46" i="3" s="1"/>
  <c r="O46" i="3"/>
  <c r="Q46" i="3"/>
  <c r="K47" i="3"/>
  <c r="M47" i="3"/>
  <c r="T47" i="3" s="1"/>
  <c r="O47" i="3"/>
  <c r="Q47" i="3"/>
  <c r="K48" i="3"/>
  <c r="M48" i="3"/>
  <c r="T48" i="3" s="1"/>
  <c r="O48" i="3"/>
  <c r="Q48" i="3"/>
  <c r="K49" i="3"/>
  <c r="M49" i="3"/>
  <c r="T49" i="3" s="1"/>
  <c r="O49" i="3"/>
  <c r="Q49" i="3"/>
  <c r="K50" i="3"/>
  <c r="M50" i="3"/>
  <c r="T50" i="3" s="1"/>
  <c r="O50" i="3"/>
  <c r="Q50" i="3"/>
  <c r="V50" i="3"/>
  <c r="C63" i="3" s="1"/>
  <c r="K51" i="3"/>
  <c r="M51" i="3"/>
  <c r="O51" i="3"/>
  <c r="Q51" i="3"/>
  <c r="S51" i="3"/>
  <c r="T51" i="3"/>
  <c r="K52" i="3"/>
  <c r="M52" i="3"/>
  <c r="O52" i="3"/>
  <c r="Q52" i="3"/>
  <c r="S52" i="3"/>
  <c r="T52" i="3"/>
  <c r="K53" i="3"/>
  <c r="M53" i="3"/>
  <c r="O53" i="3"/>
  <c r="Q53" i="3"/>
  <c r="S53" i="3"/>
  <c r="T53" i="3"/>
  <c r="K54" i="3"/>
  <c r="M54" i="3"/>
  <c r="O54" i="3"/>
  <c r="Q54" i="3"/>
  <c r="K55" i="3"/>
  <c r="M55" i="3"/>
  <c r="O55" i="3"/>
  <c r="O60" i="3" s="1"/>
  <c r="Q55" i="3"/>
  <c r="K56" i="3"/>
  <c r="M56" i="3"/>
  <c r="T56" i="3" s="1"/>
  <c r="O56" i="3"/>
  <c r="Q56" i="3"/>
  <c r="K57" i="3"/>
  <c r="M57" i="3"/>
  <c r="T57" i="3" s="1"/>
  <c r="O57" i="3"/>
  <c r="Q57" i="3"/>
  <c r="S57" i="3"/>
  <c r="K58" i="3"/>
  <c r="M58" i="3"/>
  <c r="T58" i="3" s="1"/>
  <c r="O58" i="3"/>
  <c r="Q58" i="3"/>
  <c r="S58" i="3"/>
  <c r="K59" i="3"/>
  <c r="M59" i="3"/>
  <c r="T59" i="3" s="1"/>
  <c r="O59" i="3"/>
  <c r="Q59" i="3"/>
  <c r="S59" i="3"/>
  <c r="N60" i="3"/>
  <c r="P60" i="3"/>
  <c r="Q60" i="3"/>
  <c r="C62" i="3"/>
  <c r="B7" i="2"/>
  <c r="T42" i="3" l="1"/>
  <c r="T41" i="3"/>
  <c r="T40" i="3"/>
  <c r="T39" i="3"/>
  <c r="T38" i="3"/>
  <c r="T37" i="3"/>
  <c r="T60" i="3" s="1"/>
  <c r="P61" i="3" s="1"/>
  <c r="T36" i="3"/>
  <c r="T35" i="3"/>
  <c r="T33" i="3"/>
  <c r="T32" i="3"/>
  <c r="T31" i="3"/>
  <c r="T30" i="3"/>
  <c r="T29" i="3"/>
  <c r="T28" i="3"/>
  <c r="T27" i="3"/>
  <c r="T26" i="3"/>
  <c r="T25" i="3"/>
  <c r="T24" i="3"/>
  <c r="T23" i="3"/>
  <c r="T22" i="3"/>
  <c r="T20" i="3"/>
  <c r="T19" i="3"/>
  <c r="T18" i="3"/>
  <c r="T17" i="3"/>
  <c r="T16" i="3"/>
  <c r="T15" i="3"/>
  <c r="T14" i="3"/>
  <c r="T13" i="3"/>
  <c r="T12" i="3"/>
  <c r="T11" i="3"/>
  <c r="T10" i="3"/>
  <c r="T9" i="3"/>
  <c r="T8" i="3"/>
  <c r="S56" i="3"/>
  <c r="S50" i="3"/>
  <c r="S48" i="3"/>
  <c r="S46" i="3"/>
  <c r="S44" i="3"/>
  <c r="S49" i="3"/>
  <c r="S47" i="3"/>
  <c r="S45" i="3"/>
  <c r="S60" i="3" l="1"/>
  <c r="N61" i="3" s="1"/>
</calcChain>
</file>

<file path=xl/sharedStrings.xml><?xml version="1.0" encoding="utf-8"?>
<sst xmlns="http://schemas.openxmlformats.org/spreadsheetml/2006/main" count="423" uniqueCount="320">
  <si>
    <t xml:space="preserve"> </t>
  </si>
  <si>
    <t>Issue Date: 11/01/2023</t>
  </si>
  <si>
    <t>Pass Thru Value</t>
  </si>
  <si>
    <t>Commodity Processing Calculator</t>
  </si>
  <si>
    <t>District to complete column N or column P and pounds will be automatically calculated (all others locked)</t>
  </si>
  <si>
    <t>SY</t>
  </si>
  <si>
    <t>2024/2025</t>
  </si>
  <si>
    <t>Tomato Paste Totes: USDA WBSCM Item Code 100332</t>
  </si>
  <si>
    <t>MAY USE EITHER METHOD 1 OR METHOD 2</t>
  </si>
  <si>
    <t>TLW</t>
  </si>
  <si>
    <t>METHOD 1</t>
  </si>
  <si>
    <t>METHOD 2</t>
  </si>
  <si>
    <t>SEPDS Release Date</t>
  </si>
  <si>
    <t>11/1/2023</t>
  </si>
  <si>
    <t xml:space="preserve">CASE SIZE  </t>
  </si>
  <si>
    <t>UNIT NET WEIGHT</t>
  </si>
  <si>
    <t xml:space="preserve"> CASE
NET
WEIGHT</t>
  </si>
  <si>
    <t>SERVINGS
PER
CASE</t>
  </si>
  <si>
    <t>SERVING
NET
WEIGHT</t>
  </si>
  <si>
    <t xml:space="preserve">        PRODUCT DESCRIPTION</t>
  </si>
  <si>
    <t>UPC CODE</t>
  </si>
  <si>
    <t>RED GOLD
ITEM NUMBER</t>
  </si>
  <si>
    <t>EST. FINISHED
CASES PER TRUCK
OF PASTE</t>
  </si>
  <si>
    <t>AMOUNT
DONATED
FOOD PER
CASE</t>
  </si>
  <si>
    <t>PASS THRU VALUE PER CASE</t>
  </si>
  <si>
    <t>EST.  ANNUAL CASES NEEDED (N)</t>
  </si>
  <si>
    <t>EST. TOTAL PASTE POUNDS NEEDED</t>
  </si>
  <si>
    <t>EST. SERVINGS NEEDED PER YEAR (P)</t>
  </si>
  <si>
    <t>NOTE 1:  USDA WBSCM Item Code 100332 / Tomato Paste For Bulk Processing.</t>
  </si>
  <si>
    <r>
      <t>CREDITING ITEMS -</t>
    </r>
    <r>
      <rPr>
        <b/>
        <i/>
        <sz val="12"/>
        <rFont val="Arial"/>
        <family val="2"/>
      </rPr>
      <t xml:space="preserve"> Nutritionally Enhanced Sauces &amp; Salsa Products - Great Tasting, Enhanced Low Sodium Formula, No HFCS, Added Tomato Paste for Better Yields &amp; Lower Cost</t>
    </r>
    <r>
      <rPr>
        <b/>
        <sz val="12"/>
        <rFont val="Arial"/>
        <family val="2"/>
      </rPr>
      <t xml:space="preserve"> </t>
    </r>
  </si>
  <si>
    <t>The Pass Thru Value (PTV) or NOI (Net Off Invoice) discount amount has been determined based on the quantity of tomato paste in the products being offered under this program. 100332 values quoted for the SY</t>
  </si>
  <si>
    <t xml:space="preserve">6 / #10 Cans </t>
  </si>
  <si>
    <t>106 oz</t>
  </si>
  <si>
    <t>39.75 lbs</t>
  </si>
  <si>
    <t>1.20 oz</t>
  </si>
  <si>
    <r>
      <t xml:space="preserve">Redpack </t>
    </r>
    <r>
      <rPr>
        <i/>
        <sz val="12"/>
        <rFont val="Arial"/>
        <family val="2"/>
      </rPr>
      <t>Nutritionally Enhanced Spaghetti Sauce 6 # 10 Cans</t>
    </r>
  </si>
  <si>
    <t>72940-82107</t>
  </si>
  <si>
    <t>RPKMA9E</t>
  </si>
  <si>
    <t>105 oz</t>
  </si>
  <si>
    <t>39.38 lbs</t>
  </si>
  <si>
    <t>1.50 oz</t>
  </si>
  <si>
    <r>
      <t>Redpack</t>
    </r>
    <r>
      <rPr>
        <i/>
        <sz val="12"/>
        <rFont val="Arial"/>
        <family val="2"/>
      </rPr>
      <t xml:space="preserve"> Nutritionally Enhanced Marinara Sauce 6 / # 10 Cans</t>
    </r>
  </si>
  <si>
    <t>72940-82206</t>
  </si>
  <si>
    <t>RPKNA9E</t>
  </si>
  <si>
    <r>
      <t>Redpack</t>
    </r>
    <r>
      <rPr>
        <i/>
        <sz val="12"/>
        <rFont val="Arial"/>
        <family val="2"/>
      </rPr>
      <t xml:space="preserve"> Nutritionally Enhanced Fully Prepared Pizza Sauce 6 / # 10 Cans</t>
    </r>
  </si>
  <si>
    <t>72940-81909</t>
  </si>
  <si>
    <t>RPKIL9E</t>
  </si>
  <si>
    <t>109 oz</t>
  </si>
  <si>
    <t>2.20 oz</t>
  </si>
  <si>
    <r>
      <t xml:space="preserve">Red Gold </t>
    </r>
    <r>
      <rPr>
        <i/>
        <sz val="12"/>
        <rFont val="Arial"/>
        <family val="2"/>
      </rPr>
      <t>Nutritionally</t>
    </r>
    <r>
      <rPr>
        <b/>
        <i/>
        <sz val="12"/>
        <rFont val="Arial"/>
        <family val="2"/>
      </rPr>
      <t xml:space="preserve"> </t>
    </r>
    <r>
      <rPr>
        <i/>
        <sz val="12"/>
        <rFont val="Arial"/>
        <family val="2"/>
      </rPr>
      <t>Enhanced</t>
    </r>
    <r>
      <rPr>
        <b/>
        <i/>
        <sz val="12"/>
        <rFont val="Arial"/>
        <family val="2"/>
      </rPr>
      <t xml:space="preserve"> </t>
    </r>
    <r>
      <rPr>
        <i/>
        <sz val="12"/>
        <rFont val="Arial"/>
        <family val="2"/>
      </rPr>
      <t>Enchilada Sauce - 6 / #10 Cans</t>
    </r>
  </si>
  <si>
    <t>72940-10094</t>
  </si>
  <si>
    <t>REDRL99</t>
  </si>
  <si>
    <t>103 oz</t>
  </si>
  <si>
    <t>38.63 lbs</t>
  </si>
  <si>
    <r>
      <t>Red Gold</t>
    </r>
    <r>
      <rPr>
        <i/>
        <sz val="12"/>
        <rFont val="Arial"/>
        <family val="2"/>
      </rPr>
      <t xml:space="preserve"> Nutritionally Enhanced Salsa  6 / #10 Cans</t>
    </r>
  </si>
  <si>
    <t>72940-11005</t>
  </si>
  <si>
    <t>REDSC99</t>
  </si>
  <si>
    <t>1.5 oz</t>
  </si>
  <si>
    <t>24.75 lbs</t>
  </si>
  <si>
    <r>
      <t xml:space="preserve">Red Gold </t>
    </r>
    <r>
      <rPr>
        <i/>
        <sz val="12"/>
        <rFont val="Arial"/>
        <family val="2"/>
      </rPr>
      <t>Salsa Dipping Cups (Nutritionally Enhanced Low Sodium)- 264 / 1.5 oz  Cups - 1/4 cup R/O Credit</t>
    </r>
  </si>
  <si>
    <t>72940-11057</t>
  </si>
  <si>
    <t>REDSCHZC264</t>
  </si>
  <si>
    <t>3.0 oz</t>
  </si>
  <si>
    <t>15.75 lbs</t>
  </si>
  <si>
    <t>3.00 oz</t>
  </si>
  <si>
    <r>
      <t xml:space="preserve">Red Gold </t>
    </r>
    <r>
      <rPr>
        <i/>
        <sz val="12"/>
        <rFont val="Arial"/>
        <family val="2"/>
      </rPr>
      <t>Salsa Dipping Cups (Nutritionally Enhanced Low Sodium)- 84 / 3 oz Cups - 1/2 cup R/O Credit</t>
    </r>
  </si>
  <si>
    <t>72940-11139-5</t>
  </si>
  <si>
    <t>REDSC2ZC84</t>
  </si>
  <si>
    <t>31.52 lbs</t>
  </si>
  <si>
    <r>
      <t xml:space="preserve">Red Gold </t>
    </r>
    <r>
      <rPr>
        <i/>
        <sz val="12"/>
        <rFont val="Arial"/>
        <family val="2"/>
      </rPr>
      <t>Salsa Dipping Cups (Nutritionally Enhanced Low Sodium)- 168 / 3 oz Cups - 1/2 cup R/O Credit</t>
    </r>
  </si>
  <si>
    <t>72940-11139-7</t>
  </si>
  <si>
    <t>REDSC2ZC168</t>
  </si>
  <si>
    <t>1.25 oz</t>
  </si>
  <si>
    <t>20.63 lbs</t>
  </si>
  <si>
    <r>
      <t xml:space="preserve">Red Gold </t>
    </r>
    <r>
      <rPr>
        <i/>
        <sz val="12"/>
        <rFont val="Arial"/>
        <family val="2"/>
      </rPr>
      <t>Marinara Sauce Dipping Cups (Nutritionally Enhanced Low Sodium)- 264 / 1.25 oz. Cups- 1/4 cup R/O Credit</t>
    </r>
  </si>
  <si>
    <t>72940-11058</t>
  </si>
  <si>
    <t>REDNAHZC264</t>
  </si>
  <si>
    <t>2.5 oz</t>
  </si>
  <si>
    <t>13.13 lbs</t>
  </si>
  <si>
    <t>2.50 oz</t>
  </si>
  <si>
    <r>
      <t xml:space="preserve">Red Gold </t>
    </r>
    <r>
      <rPr>
        <i/>
        <sz val="12"/>
        <rFont val="Arial"/>
        <family val="2"/>
      </rPr>
      <t>Marinara Sauce Dipping Cups (Nutritionally Enhanced Low Sodium)- 84 / 2.5 oz Cups - 1/2 cup R/O Credit</t>
    </r>
  </si>
  <si>
    <t>72940-82207-9</t>
  </si>
  <si>
    <t>REDNA2ZC84</t>
  </si>
  <si>
    <t>26.25 lbs</t>
  </si>
  <si>
    <r>
      <t xml:space="preserve">Red Gold </t>
    </r>
    <r>
      <rPr>
        <i/>
        <sz val="12"/>
        <rFont val="Arial"/>
        <family val="2"/>
      </rPr>
      <t>Marinara Sauce Dipping Cups (Nutritionally Enhanced Low Sodium)- 168 / 2.5 oz  Cups - 1/2 cup R/O Credit</t>
    </r>
  </si>
  <si>
    <t>72940-82207-1</t>
  </si>
  <si>
    <t>REDNA2ZC168</t>
  </si>
  <si>
    <t>1 oz</t>
  </si>
  <si>
    <t>15.63 lbs</t>
  </si>
  <si>
    <t>1.00 oz</t>
  </si>
  <si>
    <r>
      <t xml:space="preserve">Red Gold </t>
    </r>
    <r>
      <rPr>
        <i/>
        <sz val="12"/>
        <rFont val="Arial"/>
        <family val="2"/>
      </rPr>
      <t>Marinara Sauce Dunk Cups (Nutritionally Enhanced Low Sodium)- 250 / 1 oz. Cups - 1/8 cup R/O Credit</t>
    </r>
  </si>
  <si>
    <t>72940-11135</t>
  </si>
  <si>
    <t>REDNA1Z</t>
  </si>
  <si>
    <t>8.80 oz</t>
  </si>
  <si>
    <r>
      <t xml:space="preserve">Red Gold  </t>
    </r>
    <r>
      <rPr>
        <i/>
        <sz val="12"/>
        <rFont val="Arial"/>
        <family val="2"/>
      </rPr>
      <t>Plant Based Protein Pasta Sauce - Bolognese Style</t>
    </r>
  </si>
  <si>
    <t>72940-11142</t>
  </si>
  <si>
    <t>REDMDX9</t>
  </si>
  <si>
    <r>
      <t>CREDITING ITEMS -</t>
    </r>
    <r>
      <rPr>
        <b/>
        <i/>
        <sz val="12"/>
        <rFont val="Arial"/>
        <family val="2"/>
      </rPr>
      <t xml:space="preserve"> </t>
    </r>
    <r>
      <rPr>
        <b/>
        <sz val="12"/>
        <rFont val="Arial"/>
        <family val="2"/>
      </rPr>
      <t>Traditional Tomato Products / Vine Ripe (Regular) Low Sodium Items</t>
    </r>
  </si>
  <si>
    <r>
      <t>Redpack</t>
    </r>
    <r>
      <rPr>
        <sz val="12"/>
        <rFont val="Arial"/>
        <family val="2"/>
      </rPr>
      <t xml:space="preserve"> Multi Purpose Spaghetti Sauce -  6 / # 10 Cans</t>
    </r>
  </si>
  <si>
    <t>72940-82100</t>
  </si>
  <si>
    <t>RPKMA9C</t>
  </si>
  <si>
    <t>1.40 oz</t>
  </si>
  <si>
    <r>
      <t>Redpack</t>
    </r>
    <r>
      <rPr>
        <sz val="12"/>
        <rFont val="Arial"/>
        <family val="2"/>
      </rPr>
      <t xml:space="preserve"> Multi Purpose Marinara Sauce -  6 / # 10 Cans</t>
    </r>
  </si>
  <si>
    <t>72940-82200</t>
  </si>
  <si>
    <t>RPKNA99</t>
  </si>
  <si>
    <r>
      <t>Redpack</t>
    </r>
    <r>
      <rPr>
        <sz val="12"/>
        <rFont val="Arial"/>
        <family val="2"/>
      </rPr>
      <t xml:space="preserve"> Multi Purpose Marinara Sauce - 6 / Poly Pouches</t>
    </r>
  </si>
  <si>
    <t>72940-99707</t>
  </si>
  <si>
    <t>RPKNC9H</t>
  </si>
  <si>
    <r>
      <t>Redpack</t>
    </r>
    <r>
      <rPr>
        <sz val="12"/>
        <rFont val="Arial"/>
        <family val="2"/>
      </rPr>
      <t xml:space="preserve"> Fully Prepared Pizza Sauce 6 / # 10 Cans</t>
    </r>
  </si>
  <si>
    <t>72940-74886</t>
  </si>
  <si>
    <t>RPKIL9R</t>
  </si>
  <si>
    <t>1.10 oz</t>
  </si>
  <si>
    <r>
      <t xml:space="preserve">Redpack </t>
    </r>
    <r>
      <rPr>
        <sz val="12"/>
        <rFont val="Arial"/>
        <family val="2"/>
      </rPr>
      <t>Extra Heavy Pizza Sauce w/ Basil -  6 / # 10 Cans</t>
    </r>
  </si>
  <si>
    <t>72940-81903</t>
  </si>
  <si>
    <t>RPKIX99</t>
  </si>
  <si>
    <t>108 oz</t>
  </si>
  <si>
    <t>40.50 lbs</t>
  </si>
  <si>
    <t>1.30 oz</t>
  </si>
  <si>
    <r>
      <t>Redpack</t>
    </r>
    <r>
      <rPr>
        <sz val="12"/>
        <rFont val="Arial"/>
        <family val="2"/>
      </rPr>
      <t xml:space="preserve"> Sloppy Joe Sauce - 6 / # 10 Cans</t>
    </r>
  </si>
  <si>
    <t>72940-74150</t>
  </si>
  <si>
    <t>RPK1A99</t>
  </si>
  <si>
    <r>
      <t>Redpack</t>
    </r>
    <r>
      <rPr>
        <sz val="12"/>
        <rFont val="Arial"/>
        <family val="2"/>
      </rPr>
      <t xml:space="preserve"> Concentrated &amp; Crushed All Purpose Tomatoes - 6 / # 10 Cans</t>
    </r>
  </si>
  <si>
    <t>72940-81400</t>
  </si>
  <si>
    <t>RPKDX99</t>
  </si>
  <si>
    <t>111 oz</t>
  </si>
  <si>
    <t>41.63 lbs</t>
  </si>
  <si>
    <t>0.50 oz</t>
  </si>
  <si>
    <r>
      <t>Redpack</t>
    </r>
    <r>
      <rPr>
        <sz val="12"/>
        <rFont val="Arial"/>
        <family val="2"/>
      </rPr>
      <t xml:space="preserve"> Tomato Paste  - 6 / # 10 Cans</t>
    </r>
  </si>
  <si>
    <t>72940-82300</t>
  </si>
  <si>
    <t>RPKUA99</t>
  </si>
  <si>
    <r>
      <t>Redpack</t>
    </r>
    <r>
      <rPr>
        <sz val="12"/>
        <rFont val="Arial"/>
        <family val="2"/>
      </rPr>
      <t xml:space="preserve"> Tomato Sauce - 6 / # 10 Cans</t>
    </r>
  </si>
  <si>
    <t>72940-81800</t>
  </si>
  <si>
    <t>RPKHA99</t>
  </si>
  <si>
    <t>1.11 oz</t>
  </si>
  <si>
    <r>
      <t>Redpack</t>
    </r>
    <r>
      <rPr>
        <sz val="12"/>
        <rFont val="Arial"/>
        <family val="2"/>
      </rPr>
      <t xml:space="preserve"> Tomato Puree (1.06 Specific Gravity) - 6 / # 10 Cans</t>
    </r>
  </si>
  <si>
    <t>72940-81701</t>
  </si>
  <si>
    <t>RPKH69X</t>
  </si>
  <si>
    <t>2.00 oz</t>
  </si>
  <si>
    <r>
      <t>Vine Ripe</t>
    </r>
    <r>
      <rPr>
        <sz val="12"/>
        <rFont val="Arial"/>
        <family val="2"/>
      </rPr>
      <t xml:space="preserve"> Spaghetti Sauce - Low Sodium  - 6 / # 10 Cans (Sodium Reduced / No additional enhancements)</t>
    </r>
  </si>
  <si>
    <t>72940-10015</t>
  </si>
  <si>
    <t>VINMS99</t>
  </si>
  <si>
    <r>
      <t xml:space="preserve">Vine Ripe </t>
    </r>
    <r>
      <rPr>
        <sz val="12"/>
        <rFont val="Arial"/>
        <family val="2"/>
      </rPr>
      <t>Tomato Sauce - Low Sodium -  6 / # 10 Cans (Sodium Reduced / No additional enhancements)</t>
    </r>
  </si>
  <si>
    <t>72940-10052</t>
  </si>
  <si>
    <t>VINHM99</t>
  </si>
  <si>
    <r>
      <t xml:space="preserve">CONDIMENT ITEMS - Ketchup / BBQ Sauce/ Specialty Items - </t>
    </r>
    <r>
      <rPr>
        <b/>
        <i/>
        <sz val="12"/>
        <rFont val="Arial"/>
        <family val="2"/>
      </rPr>
      <t>Naturally Balanced Proprietary Formula Reduces Sodium By Up to 80%, made with sugar (no HFCS), &amp; insures GREAT TASTE !</t>
    </r>
  </si>
  <si>
    <t>9 grams</t>
  </si>
  <si>
    <t>19.84 lbs</t>
  </si>
  <si>
    <t>0.32 oz</t>
  </si>
  <si>
    <t xml:space="preserve">Red Gold Naturally Balanced Ketchup (Made w/Sugar - Enhanced Low Sodium) - 1,000 / 9 gm Foil Packets </t>
  </si>
  <si>
    <t>72940-11584</t>
  </si>
  <si>
    <t>REDYL9G</t>
  </si>
  <si>
    <t>114 oz</t>
  </si>
  <si>
    <t>42.75 lbs</t>
  </si>
  <si>
    <t>0.60 oz</t>
  </si>
  <si>
    <t xml:space="preserve">Red Gold Naturally Balanced Ketchup (Made w/Sugar - Enhanced Low Sodium)  6/#10 Cans </t>
  </si>
  <si>
    <t>72940-11583</t>
  </si>
  <si>
    <t>REDYL99</t>
  </si>
  <si>
    <t xml:space="preserve"> were provided by FNS via the </t>
  </si>
  <si>
    <t>28.5 lbs</t>
  </si>
  <si>
    <t>28.50 lbs</t>
  </si>
  <si>
    <t>Red Gold Naturally Balanced Ketchup (Made w/Sugar - Enhanced Low Sodium) - 1/3 gal. Bag-In-Box (Wall Rack)</t>
  </si>
  <si>
    <t>72940-11577</t>
  </si>
  <si>
    <t>REDYL3G</t>
  </si>
  <si>
    <t>2 / 1.5 gal.  Pouches</t>
  </si>
  <si>
    <t>14.5 lbs</t>
  </si>
  <si>
    <t>29.00 lbs</t>
  </si>
  <si>
    <t xml:space="preserve">Red Gold Naturally Balanced Ketchup (Made w/Sugar - Enhanced Low Sodium)- 2/1.5 gal. Dispenser Pouch Pack** </t>
  </si>
  <si>
    <t>72940-11550</t>
  </si>
  <si>
    <t>REDYL7D</t>
  </si>
  <si>
    <t>112.5 oz</t>
  </si>
  <si>
    <t>42.19 lbs</t>
  </si>
  <si>
    <t xml:space="preserve">Red Gold Naturally Balanced Ketchup (Made w/Sugar; Enhanced Low Sodium) - 6/#10 Jugs w/ Pump </t>
  </si>
  <si>
    <t>72940-74737</t>
  </si>
  <si>
    <t>REDYL9P</t>
  </si>
  <si>
    <t>Red Gold Naturally Balanced Ketchup (Made w/Sugar - Enhanced Low Sodium)- 250 / 1 oz. Plastic Dunk Cups</t>
  </si>
  <si>
    <t>72940-11579</t>
  </si>
  <si>
    <t>REDY51Z</t>
  </si>
  <si>
    <t xml:space="preserve">Red Gold BBQ Sauce Naturally Balanced (Made with Sugar/ Enhanced Low Sodium) 250 / 1 oz Plastic Dunk Cups </t>
  </si>
  <si>
    <t>72940-11580</t>
  </si>
  <si>
    <t>REDOA1Z</t>
  </si>
  <si>
    <t>1.26 oz</t>
  </si>
  <si>
    <t>72940-74739</t>
  </si>
  <si>
    <t>Red Gold BBQ Sauce Naturally Balanced (Made with Sugar/ Enhanced Low Sodium) - 6/#10 Jugs with NO Pump</t>
  </si>
  <si>
    <t>REDOA9PNPNEL</t>
  </si>
  <si>
    <t>29.20 lbs</t>
  </si>
  <si>
    <t>Red Gold BBQ Sauce Naturally Balanced (Made with Sugar/ Enhanced Low Sodium) 2/1.5 gal. Dispenser Pouch Pack**</t>
  </si>
  <si>
    <t>72940-11119</t>
  </si>
  <si>
    <t>REDOA7D</t>
  </si>
  <si>
    <t>1,000 / 9 gm Portion Control</t>
  </si>
  <si>
    <r>
      <t>Red Gold</t>
    </r>
    <r>
      <rPr>
        <sz val="12"/>
        <rFont val="Arial"/>
        <family val="2"/>
      </rPr>
      <t xml:space="preserve"> Fancy Ketchup 1,000 / 9 gm Portion Control Foil Packets (Folds of Honor)</t>
    </r>
  </si>
  <si>
    <t>72940-11581</t>
  </si>
  <si>
    <t>REDY59G</t>
  </si>
  <si>
    <t>115 oz</t>
  </si>
  <si>
    <t>43.13 lbs</t>
  </si>
  <si>
    <r>
      <t>Red Gold</t>
    </r>
    <r>
      <rPr>
        <sz val="12"/>
        <rFont val="Arial"/>
        <family val="2"/>
      </rPr>
      <t xml:space="preserve"> 33% Fancy Ketchup 6 / # 10 Cans </t>
    </r>
  </si>
  <si>
    <t>72940-11002</t>
  </si>
  <si>
    <t>REDY599</t>
  </si>
  <si>
    <t>6/ #10 Jugs (6 /114 oz)</t>
  </si>
  <si>
    <r>
      <t xml:space="preserve">Red Gold </t>
    </r>
    <r>
      <rPr>
        <sz val="12"/>
        <rFont val="Arial"/>
        <family val="2"/>
      </rPr>
      <t xml:space="preserve">33% Fancy Ketchup -  6/#10  Jugs with Pump </t>
    </r>
  </si>
  <si>
    <t>72940-11574</t>
  </si>
  <si>
    <t>REDY59P</t>
  </si>
  <si>
    <t xml:space="preserve"> per pound or </t>
  </si>
  <si>
    <t>6 / #10 Pouches (6 / 7 lb. 2 oz)</t>
  </si>
  <si>
    <r>
      <t>Red Gold</t>
    </r>
    <r>
      <rPr>
        <sz val="12"/>
        <rFont val="Arial"/>
        <family val="2"/>
      </rPr>
      <t xml:space="preserve"> 33% Fancy Ketchup 6 / 114 oz Pouches (6 / 7 lb. 2 oz) </t>
    </r>
  </si>
  <si>
    <t>72940-11561</t>
  </si>
  <si>
    <t>REDY572</t>
  </si>
  <si>
    <t xml:space="preserve"> NMPA notification @ </t>
  </si>
  <si>
    <t>1 / 3 gal. Bag In Box</t>
  </si>
  <si>
    <r>
      <t>Red Gold</t>
    </r>
    <r>
      <rPr>
        <sz val="12"/>
        <rFont val="Arial"/>
        <family val="2"/>
      </rPr>
      <t xml:space="preserve"> 33% Fancy Ketchup 1 / 3 gal. Bag-In-Box for Wall Rack</t>
    </r>
  </si>
  <si>
    <t>72940-11560</t>
  </si>
  <si>
    <t>REDYA3GTH</t>
  </si>
  <si>
    <t xml:space="preserve"> per truckload of paste. The corresponding Pass Through Value Discount per case for each product is indicated above.</t>
  </si>
  <si>
    <r>
      <t>Red Gold</t>
    </r>
    <r>
      <rPr>
        <sz val="12"/>
        <rFont val="Arial"/>
        <family val="2"/>
      </rPr>
      <t xml:space="preserve"> 33% Fancy Ketchup 2 / 1.5 gal. Dispenser Pouch Pack** </t>
    </r>
  </si>
  <si>
    <t>72940-11563</t>
  </si>
  <si>
    <t>REDY57D</t>
  </si>
  <si>
    <t>43.50 lbs</t>
  </si>
  <si>
    <r>
      <t>Red Gold</t>
    </r>
    <r>
      <rPr>
        <sz val="12"/>
        <rFont val="Arial"/>
        <family val="2"/>
      </rPr>
      <t xml:space="preserve"> 33% Fancy Ketchup 3 / 1.5 gal. Pouch Pack </t>
    </r>
  </si>
  <si>
    <t>72940-11562</t>
  </si>
  <si>
    <t>REDY53H</t>
  </si>
  <si>
    <t>9 / 64 oz Plastic</t>
  </si>
  <si>
    <t>64 oz</t>
  </si>
  <si>
    <t>36.00 lbs</t>
  </si>
  <si>
    <r>
      <t xml:space="preserve">Red Gold </t>
    </r>
    <r>
      <rPr>
        <sz val="12"/>
        <rFont val="Arial"/>
        <family val="2"/>
      </rPr>
      <t xml:space="preserve">33% Fancy Ketchup 9 / 64 oz Plastic Squeeze Bottle </t>
    </r>
  </si>
  <si>
    <t>72940-11564</t>
  </si>
  <si>
    <t xml:space="preserve">REDYA64 </t>
  </si>
  <si>
    <r>
      <t xml:space="preserve">Red Gold </t>
    </r>
    <r>
      <rPr>
        <sz val="12"/>
        <rFont val="Arial"/>
        <family val="2"/>
      </rPr>
      <t>33% Fancy Ketchup - 250 / 1 oz. Plastic Dunk Cups (Folds of Honor)</t>
    </r>
  </si>
  <si>
    <t>72940-74954</t>
  </si>
  <si>
    <t>REDYA1Z</t>
  </si>
  <si>
    <t>31.50 lbs</t>
  </si>
  <si>
    <r>
      <t xml:space="preserve">Red Gold </t>
    </r>
    <r>
      <rPr>
        <sz val="12"/>
        <rFont val="Arial"/>
        <family val="2"/>
      </rPr>
      <t>33% Fancy Ketchup - 336 / 1.5 oz. Plastic Dunk Cups (Folds of Honor)</t>
    </r>
  </si>
  <si>
    <t>72940-74866</t>
  </si>
  <si>
    <t>REDY52ZC336</t>
  </si>
  <si>
    <r>
      <t xml:space="preserve">Red Gold </t>
    </r>
    <r>
      <rPr>
        <sz val="12"/>
        <rFont val="Arial"/>
        <family val="2"/>
      </rPr>
      <t>Mama Selita's Jalapeno Ketchup - 1,000 / 9 gm Packets</t>
    </r>
  </si>
  <si>
    <t>72940-74891</t>
  </si>
  <si>
    <t>REDYZ9G</t>
  </si>
  <si>
    <t>8 grams</t>
  </si>
  <si>
    <t>17.50 lbs</t>
  </si>
  <si>
    <t>0.28 oz</t>
  </si>
  <si>
    <r>
      <t>Huy Fong</t>
    </r>
    <r>
      <rPr>
        <sz val="12"/>
        <rFont val="Arial"/>
        <family val="2"/>
      </rPr>
      <t xml:space="preserve"> "Rooster" Original Sriracha Hot Chili Sauce Ketchup (No HFCS)  - 1000 / 8 gram Foil Packet </t>
    </r>
  </si>
  <si>
    <t>72940-11204</t>
  </si>
  <si>
    <t>HUYYW8G</t>
  </si>
  <si>
    <t>72940-11207</t>
  </si>
  <si>
    <t>14.0 lbs</t>
  </si>
  <si>
    <t>28.00 lbs</t>
  </si>
  <si>
    <r>
      <t>Huy Fong</t>
    </r>
    <r>
      <rPr>
        <sz val="12"/>
        <rFont val="Arial"/>
        <family val="2"/>
      </rPr>
      <t xml:space="preserve"> "Rooster" Original Sriracha Hot Chili Sauce Ketchup (No HFCS)- 2 / 1.5 gal. Dispenser Pouch Pack**</t>
    </r>
  </si>
  <si>
    <t>72940-93074</t>
  </si>
  <si>
    <t>HUYYW7D</t>
  </si>
  <si>
    <t>113 oz</t>
  </si>
  <si>
    <t>42.38 lbs</t>
  </si>
  <si>
    <t xml:space="preserve">Huy Fong "Rooster" Original Sriracha Hot Chili Sauce Ketchup (No HFCS) - 6/ 113 oz Jugs with Pump </t>
  </si>
  <si>
    <t>72940-74738</t>
  </si>
  <si>
    <t>HUYYW9P</t>
  </si>
  <si>
    <t>Note: All Better Nutrition Made Simple Products Qualify for SY24/25 Cool School Café Program Points</t>
  </si>
  <si>
    <t xml:space="preserve">   TOTAL ALL ITEMS (LBS.)</t>
  </si>
  <si>
    <t>** Dispenser Program available by contacting your local foodservice broker.</t>
  </si>
  <si>
    <t>Visit www.k12tomatoes.com to download an EXCEL Version of this spreadsheet.</t>
  </si>
  <si>
    <t>TOTAL ENTITLEMENT DOLLARS ($) COMMITTED</t>
  </si>
  <si>
    <t>Redpack and Red Gold and Better Nutrition Made Simple are the registered trademarks of Red Gold, LLC., Elwood, IN  -                        Page 1 of 2 (Contact Information on Page 2)</t>
  </si>
  <si>
    <t>SCHOOL YEAR 2024/2025</t>
  </si>
  <si>
    <t>Tomato Paste Totes USDA WBSCM Item Code 100332</t>
  </si>
  <si>
    <t>GENERAL INFORMATION: FOR NET OFF INVOICE (NOI) COMMODITY PROCESSING METHOD</t>
  </si>
  <si>
    <t>The Pass Thru Value (PTV) or NOI (Net Off Invoice) discount amount has been determined based on the quantity of tomato paste in the products being offered under this program. 100332 values quoted for the SY2024/2025 were provided by FNS via the 11/01/2023 NMPA notification @ $0.9479 per pound or $37,821.21 per truckload of paste. The corresponding Pass Through Value Discount per case for each product is indicated above.</t>
  </si>
  <si>
    <r>
      <t>NOTE 2:</t>
    </r>
    <r>
      <rPr>
        <sz val="14"/>
        <rFont val="Arial"/>
        <family val="2"/>
      </rPr>
      <t xml:space="preserve"> The distributor you select to hold and manage your NOI Tomato Bank must be certified by Red Gold and approved to participate in the program by transmitting sales data on a timely basis (see </t>
    </r>
    <r>
      <rPr>
        <u/>
        <sz val="14"/>
        <color indexed="12"/>
        <rFont val="Arial"/>
        <family val="2"/>
      </rPr>
      <t xml:space="preserve">www.k12foodservice.com </t>
    </r>
    <r>
      <rPr>
        <sz val="14"/>
        <rFont val="Arial"/>
        <family val="2"/>
      </rPr>
      <t xml:space="preserve">for approved distributors).  You must have a distributor selected no later than June 1, 2024 in order to have your banks loaded by July 1, 2024  You must also agree to view your account balance by logging on the </t>
    </r>
    <r>
      <rPr>
        <u/>
        <sz val="14"/>
        <color rgb="FF0000FF"/>
        <rFont val="Arial"/>
        <family val="2"/>
      </rPr>
      <t>www.k12foodservice.com</t>
    </r>
    <r>
      <rPr>
        <sz val="14"/>
        <rFont val="Arial"/>
        <family val="2"/>
      </rPr>
      <t xml:space="preserve"> website in order to complete sales verification and monitor balances.</t>
    </r>
  </si>
  <si>
    <r>
      <t>NOTE 3:</t>
    </r>
    <r>
      <rPr>
        <sz val="14"/>
        <rFont val="Arial"/>
        <family val="2"/>
      </rPr>
      <t xml:space="preserve"> Some states and/or cooperatives may choose to obtain their purchase commitment on 100332 via an alternative unit quantity (i.e. 40 lbs, 400 lbs, etc).  Please confirm the quantity amount being requested by your respective agency and order accordingly.   </t>
    </r>
  </si>
  <si>
    <t xml:space="preserve">How to reach us . . . . . </t>
  </si>
  <si>
    <r>
      <t>RED GOLD, LLC</t>
    </r>
    <r>
      <rPr>
        <sz val="14"/>
        <rFont val="Arial"/>
        <family val="2"/>
      </rPr>
      <t>.</t>
    </r>
  </si>
  <si>
    <t>Todd Holmes, MBA, SNS</t>
  </si>
  <si>
    <t>P.O. Box 83</t>
  </si>
  <si>
    <t>Senior Eastern Regional Sales Manager -</t>
  </si>
  <si>
    <t>Regional Sales Manager</t>
  </si>
  <si>
    <t>Elwood, IN  46036</t>
  </si>
  <si>
    <t>Education (K12) / Non-Commercial</t>
  </si>
  <si>
    <t>Toll Free (877) 748-9798   Extension 1630</t>
  </si>
  <si>
    <t>(610) 440-0508</t>
  </si>
  <si>
    <t>765-557-5500 x 7028</t>
  </si>
  <si>
    <t>www.k12tomatoes.com</t>
  </si>
  <si>
    <t>tholmes@redgold.com</t>
  </si>
  <si>
    <t>lhawes@redgold.com</t>
  </si>
  <si>
    <t>www.redgold.com/red-gold-company/foodservice/k-12-school-program</t>
  </si>
  <si>
    <t>Josh Chaffin</t>
  </si>
  <si>
    <t>Danielle Meiring</t>
  </si>
  <si>
    <t>Jodi Batten, SNS</t>
  </si>
  <si>
    <t xml:space="preserve">Foodservice Sales Analyst - </t>
  </si>
  <si>
    <t>K12 Sales Administrator</t>
  </si>
  <si>
    <t>National Sales &amp; Marketing Director -</t>
  </si>
  <si>
    <t>Operator Channel</t>
  </si>
  <si>
    <t>dmeiring@redgold.com</t>
  </si>
  <si>
    <t>jchaffin@redgold.com</t>
  </si>
  <si>
    <t>jbatten@redgold.com</t>
  </si>
  <si>
    <t xml:space="preserve"> Broker Contact Information . . . .  </t>
  </si>
  <si>
    <t xml:space="preserve">   Address:  </t>
  </si>
  <si>
    <t>Phone:</t>
  </si>
  <si>
    <t xml:space="preserve"> Name:</t>
  </si>
  <si>
    <t>City/State/Zip</t>
  </si>
  <si>
    <t>Other:</t>
  </si>
  <si>
    <t>Company:</t>
  </si>
  <si>
    <t>Email:</t>
  </si>
  <si>
    <t>Fax:</t>
  </si>
  <si>
    <t>153 oz</t>
  </si>
  <si>
    <t>72940-00118</t>
  </si>
  <si>
    <t>REDOA5P</t>
  </si>
  <si>
    <t>HUYYW2RC06</t>
  </si>
  <si>
    <r>
      <t>Huy Fong</t>
    </r>
    <r>
      <rPr>
        <sz val="12"/>
        <rFont val="Arial"/>
        <family val="2"/>
      </rPr>
      <t xml:space="preserve"> "Rooster" Original Sriracha Hot Chili Sauce Ketchup (No HFCS)- 6 / 20 oz Bottles</t>
    </r>
  </si>
  <si>
    <t>7.5 lbs</t>
  </si>
  <si>
    <t>20 oz</t>
  </si>
  <si>
    <t>Red Gold BBQ Sauce Naturally Balanced (Made with Sugar/ Enhanced Low Sodium) - 4 / 153 oz Plastic Bottle</t>
  </si>
  <si>
    <t>38.25 lbs</t>
  </si>
  <si>
    <t>Dan McCullough</t>
  </si>
  <si>
    <t>816-920-1203</t>
  </si>
  <si>
    <t>dmccullough@redgold.com</t>
  </si>
  <si>
    <t>Renee Bowen, SNS</t>
  </si>
  <si>
    <t>Regional Sales and Business Development Manager</t>
  </si>
  <si>
    <t>765-557-5500</t>
  </si>
  <si>
    <t>rbowen@redgold.com</t>
  </si>
  <si>
    <t>Laura Hawes Roberts, SNS</t>
  </si>
  <si>
    <t xml:space="preserve">Education (K12) / Non-Commercial </t>
  </si>
  <si>
    <t>Redpack and Red Gold and Better Nutrition Made Simple are the registered trademarks of Red Gold, LLC., Elwood, IN  -           Page 2 of 2 (Calculator on Page 1)</t>
  </si>
  <si>
    <t>IN HQ: 765-557-5500 x 1209</t>
  </si>
  <si>
    <t>IN HQ: 765-557-5500 x 1611</t>
  </si>
  <si>
    <t>512-910-3265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</si>
</sst>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quot;$&quot;#,##0.0000_);[Red]\(&quot;$&quot;#,##0.0000\)"/>
    <numFmt numFmtId="165" formatCode="0.0"/>
    <numFmt numFmtId="166" formatCode="_(* #,##0_);_(* \(#,##0\);_(* &quot;-&quot;??_);_(@_)"/>
    <numFmt numFmtId="167" formatCode="[&lt;=9999999]###\-####;\(###\)\ ###\-####"/>
  </numFmts>
  <fonts count="42" x14ac:knownFonts="1">
    <font>
      <sz val="11"/>
      <color theme="1"/>
      <name val="Calibri"/>
      <family val="2"/>
      <scheme val="minor"/>
    </font>
    <font>
      <sz val="10"/>
      <name val="Arial"/>
      <family val="2"/>
    </font>
    <font>
      <sz val="9"/>
      <name val="Arial"/>
      <family val="2"/>
    </font>
    <font>
      <sz val="10"/>
      <color theme="0" tint="-0.249977111117893"/>
      <name val="Arial"/>
      <family val="2"/>
    </font>
    <font>
      <sz val="10"/>
      <color theme="0"/>
      <name val="Arial"/>
      <family val="2"/>
    </font>
    <font>
      <sz val="10"/>
      <color rgb="FFFF0000"/>
      <name val="Arial"/>
      <family val="2"/>
    </font>
    <font>
      <sz val="20"/>
      <name val="Arial Black"/>
      <family val="2"/>
    </font>
    <font>
      <b/>
      <sz val="16"/>
      <name val="Arial"/>
      <family val="2"/>
    </font>
    <font>
      <sz val="18"/>
      <name val="Arial Black"/>
      <family val="2"/>
    </font>
    <font>
      <b/>
      <sz val="10"/>
      <name val="Arial"/>
      <family val="2"/>
    </font>
    <font>
      <sz val="16"/>
      <color rgb="FFFF0000"/>
      <name val="Arial Black"/>
      <family val="2"/>
    </font>
    <font>
      <sz val="16"/>
      <name val="Arial Black"/>
      <family val="2"/>
    </font>
    <font>
      <i/>
      <sz val="10"/>
      <name val="Arial"/>
      <family val="2"/>
    </font>
    <font>
      <b/>
      <sz val="8"/>
      <name val="Arial"/>
      <family val="2"/>
    </font>
    <font>
      <b/>
      <i/>
      <sz val="12"/>
      <color indexed="10"/>
      <name val="Arial"/>
      <family val="2"/>
    </font>
    <font>
      <i/>
      <sz val="10"/>
      <color theme="0" tint="-0.249977111117893"/>
      <name val="Arial"/>
      <family val="2"/>
    </font>
    <font>
      <i/>
      <sz val="10"/>
      <color theme="0"/>
      <name val="Arial"/>
      <family val="2"/>
    </font>
    <font>
      <i/>
      <sz val="10"/>
      <color rgb="FFFF0000"/>
      <name val="Arial"/>
      <family val="2"/>
    </font>
    <font>
      <b/>
      <sz val="12"/>
      <name val="Arial"/>
      <family val="2"/>
    </font>
    <font>
      <b/>
      <i/>
      <sz val="10"/>
      <name val="Arial"/>
      <family val="2"/>
    </font>
    <font>
      <b/>
      <i/>
      <sz val="12"/>
      <name val="Arial"/>
      <family val="2"/>
    </font>
    <font>
      <b/>
      <sz val="12"/>
      <color theme="0" tint="-0.249977111117893"/>
      <name val="Arial"/>
      <family val="2"/>
    </font>
    <font>
      <sz val="12"/>
      <color theme="0" tint="-0.249977111117893"/>
      <name val="Arial"/>
      <family val="2"/>
    </font>
    <font>
      <b/>
      <sz val="12"/>
      <color theme="0"/>
      <name val="Arial"/>
      <family val="2"/>
    </font>
    <font>
      <b/>
      <sz val="12"/>
      <color rgb="FFFF0000"/>
      <name val="Arial"/>
      <family val="2"/>
    </font>
    <font>
      <b/>
      <sz val="10"/>
      <color theme="0" tint="-0.249977111117893"/>
      <name val="Arial"/>
      <family val="2"/>
    </font>
    <font>
      <sz val="12"/>
      <name val="Arial"/>
      <family val="2"/>
    </font>
    <font>
      <i/>
      <sz val="12"/>
      <name val="Arial"/>
      <family val="2"/>
    </font>
    <font>
      <sz val="11"/>
      <name val="Arial"/>
      <family val="2"/>
    </font>
    <font>
      <sz val="11"/>
      <color theme="0" tint="-0.249977111117893"/>
      <name val="Arial"/>
      <family val="2"/>
    </font>
    <font>
      <sz val="11"/>
      <color theme="0"/>
      <name val="Arial"/>
      <family val="2"/>
    </font>
    <font>
      <sz val="11"/>
      <color rgb="FFFF0000"/>
      <name val="Arial"/>
      <family val="2"/>
    </font>
    <font>
      <b/>
      <i/>
      <sz val="12"/>
      <color rgb="FFFF0000"/>
      <name val="Arial"/>
      <family val="2"/>
    </font>
    <font>
      <sz val="12"/>
      <color theme="0"/>
      <name val="Arial"/>
      <family val="2"/>
    </font>
    <font>
      <sz val="12"/>
      <color rgb="FFFF0000"/>
      <name val="Arial"/>
      <family val="2"/>
    </font>
    <font>
      <b/>
      <sz val="14"/>
      <name val="Arial"/>
      <family val="2"/>
    </font>
    <font>
      <sz val="14"/>
      <name val="Arial"/>
      <family val="2"/>
    </font>
    <font>
      <u/>
      <sz val="14"/>
      <color indexed="12"/>
      <name val="Arial"/>
      <family val="2"/>
    </font>
    <font>
      <u/>
      <sz val="14"/>
      <color rgb="FF0000FF"/>
      <name val="Arial"/>
      <family val="2"/>
    </font>
    <font>
      <u/>
      <sz val="10"/>
      <color indexed="12"/>
      <name val="Arial"/>
      <family val="2"/>
    </font>
    <font>
      <b/>
      <sz val="20"/>
      <name val="Arial"/>
      <family val="2"/>
    </font>
    <font>
      <b/>
      <u/>
      <sz val="14"/>
      <color indexed="12"/>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indexed="13"/>
        <bgColor indexed="64"/>
      </patternFill>
    </fill>
    <fill>
      <patternFill patternType="solid">
        <fgColor indexed="22"/>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9" fillId="0" borderId="0" applyNumberFormat="0" applyFill="0" applyBorder="0" applyAlignment="0" applyProtection="0">
      <alignment vertical="top"/>
      <protection locked="0"/>
    </xf>
  </cellStyleXfs>
  <cellXfs count="333">
    <xf numFmtId="0" fontId="0" fillId="0" borderId="0" xfId="0"/>
    <xf numFmtId="0" fontId="1" fillId="2" borderId="0" xfId="3" applyFill="1"/>
    <xf numFmtId="0" fontId="1" fillId="2" borderId="0" xfId="3" applyFill="1" applyAlignment="1">
      <alignment horizontal="left" wrapText="1"/>
    </xf>
    <xf numFmtId="0" fontId="1" fillId="2" borderId="0" xfId="3" applyFill="1" applyAlignment="1">
      <alignment horizontal="center"/>
    </xf>
    <xf numFmtId="0" fontId="1" fillId="2" borderId="0" xfId="3" applyFill="1" applyAlignment="1">
      <alignment horizontal="right"/>
    </xf>
    <xf numFmtId="0" fontId="1" fillId="3" borderId="0" xfId="3" applyFill="1"/>
    <xf numFmtId="0" fontId="1" fillId="3" borderId="0" xfId="3" applyFill="1" applyAlignment="1">
      <alignment horizontal="center"/>
    </xf>
    <xf numFmtId="0" fontId="1" fillId="3" borderId="0" xfId="3" applyFill="1" applyAlignment="1">
      <alignment horizontal="left"/>
    </xf>
    <xf numFmtId="2" fontId="1" fillId="3" borderId="0" xfId="3" applyNumberFormat="1" applyFill="1"/>
    <xf numFmtId="2" fontId="2" fillId="3" borderId="0" xfId="3" applyNumberFormat="1" applyFont="1" applyFill="1" applyAlignment="1">
      <alignment horizontal="right" vertical="center" wrapText="1"/>
    </xf>
    <xf numFmtId="0" fontId="3" fillId="4" borderId="0" xfId="3" applyFont="1" applyFill="1"/>
    <xf numFmtId="0" fontId="1" fillId="0" borderId="0" xfId="3" applyAlignment="1">
      <alignment horizontal="left"/>
    </xf>
    <xf numFmtId="0" fontId="4" fillId="0" borderId="0" xfId="3" applyFont="1" applyAlignment="1">
      <alignment horizontal="left"/>
    </xf>
    <xf numFmtId="0" fontId="5" fillId="0" borderId="0" xfId="3" applyFont="1" applyAlignment="1">
      <alignment horizontal="left"/>
    </xf>
    <xf numFmtId="0" fontId="1" fillId="0" borderId="0" xfId="3"/>
    <xf numFmtId="0" fontId="1" fillId="3" borderId="0" xfId="3" applyFill="1" applyAlignment="1">
      <alignment vertical="center"/>
    </xf>
    <xf numFmtId="0" fontId="1" fillId="2" borderId="0" xfId="3" applyFill="1" applyAlignment="1">
      <alignment vertical="center"/>
    </xf>
    <xf numFmtId="0" fontId="1" fillId="3" borderId="0" xfId="3" applyFill="1" applyAlignment="1">
      <alignment horizontal="center" vertical="center"/>
    </xf>
    <xf numFmtId="0" fontId="1" fillId="3" borderId="0" xfId="3" applyFill="1" applyAlignment="1">
      <alignment horizontal="left" vertical="center"/>
    </xf>
    <xf numFmtId="0" fontId="11" fillId="3" borderId="0" xfId="3" applyFont="1" applyFill="1" applyAlignment="1">
      <alignment vertical="center"/>
    </xf>
    <xf numFmtId="0" fontId="11" fillId="3" borderId="0" xfId="3" applyFont="1" applyFill="1" applyAlignment="1">
      <alignment horizontal="center" vertical="center"/>
    </xf>
    <xf numFmtId="0" fontId="11" fillId="0" borderId="0" xfId="3" applyFont="1" applyAlignment="1">
      <alignment vertical="center"/>
    </xf>
    <xf numFmtId="0" fontId="12" fillId="2" borderId="0" xfId="3" applyFont="1" applyFill="1"/>
    <xf numFmtId="0" fontId="12" fillId="2" borderId="0" xfId="3" applyFont="1" applyFill="1" applyAlignment="1">
      <alignment horizontal="left" wrapText="1"/>
    </xf>
    <xf numFmtId="0" fontId="1" fillId="3" borderId="0" xfId="3" applyFill="1" applyAlignment="1">
      <alignment horizontal="right"/>
    </xf>
    <xf numFmtId="0" fontId="13" fillId="3" borderId="0" xfId="3" applyFont="1" applyFill="1" applyAlignment="1">
      <alignment horizontal="center" wrapText="1"/>
    </xf>
    <xf numFmtId="0" fontId="12" fillId="3" borderId="0" xfId="3" applyFont="1" applyFill="1"/>
    <xf numFmtId="0" fontId="12" fillId="3" borderId="0" xfId="3" applyFont="1" applyFill="1" applyAlignment="1">
      <alignment horizontal="center"/>
    </xf>
    <xf numFmtId="0" fontId="12" fillId="3" borderId="0" xfId="3" applyFont="1" applyFill="1" applyAlignment="1">
      <alignment horizontal="left"/>
    </xf>
    <xf numFmtId="0" fontId="15" fillId="4" borderId="0" xfId="3" applyFont="1" applyFill="1"/>
    <xf numFmtId="0" fontId="12" fillId="0" borderId="0" xfId="3" applyFont="1" applyAlignment="1">
      <alignment horizontal="left"/>
    </xf>
    <xf numFmtId="0" fontId="16" fillId="0" borderId="0" xfId="3" applyFont="1" applyAlignment="1">
      <alignment horizontal="left"/>
    </xf>
    <xf numFmtId="14" fontId="16" fillId="0" borderId="0" xfId="3" quotePrefix="1" applyNumberFormat="1" applyFont="1" applyAlignment="1">
      <alignment horizontal="left"/>
    </xf>
    <xf numFmtId="0" fontId="17" fillId="0" borderId="0" xfId="3" applyFont="1" applyAlignment="1">
      <alignment horizontal="left"/>
    </xf>
    <xf numFmtId="0" fontId="12" fillId="0" borderId="0" xfId="3" applyFont="1"/>
    <xf numFmtId="0" fontId="18" fillId="2" borderId="0" xfId="3" applyFont="1" applyFill="1" applyAlignment="1">
      <alignment vertical="center"/>
    </xf>
    <xf numFmtId="0" fontId="18" fillId="2" borderId="1" xfId="3" applyFont="1" applyFill="1" applyBorder="1" applyAlignment="1">
      <alignment horizontal="left" vertical="center" wrapText="1"/>
    </xf>
    <xf numFmtId="0" fontId="18" fillId="2" borderId="1" xfId="3" applyFont="1" applyFill="1" applyBorder="1" applyAlignment="1">
      <alignment horizontal="center" vertical="center" wrapText="1"/>
    </xf>
    <xf numFmtId="0" fontId="18" fillId="2" borderId="2" xfId="3" applyFont="1" applyFill="1" applyBorder="1" applyAlignment="1">
      <alignment horizontal="center" vertical="center" wrapText="1"/>
    </xf>
    <xf numFmtId="0" fontId="19" fillId="2" borderId="2" xfId="3" applyFont="1" applyFill="1" applyBorder="1" applyAlignment="1">
      <alignment horizontal="center" vertical="center" wrapText="1"/>
    </xf>
    <xf numFmtId="0" fontId="20" fillId="2" borderId="3" xfId="3" applyFont="1" applyFill="1" applyBorder="1" applyAlignment="1">
      <alignment horizontal="center" vertical="center" wrapText="1"/>
    </xf>
    <xf numFmtId="2" fontId="18" fillId="0" borderId="3" xfId="3" applyNumberFormat="1" applyFont="1" applyBorder="1" applyAlignment="1">
      <alignment horizontal="center" vertical="center" wrapText="1"/>
    </xf>
    <xf numFmtId="0" fontId="21" fillId="4" borderId="0" xfId="3" applyFont="1" applyFill="1" applyAlignment="1">
      <alignment vertical="center"/>
    </xf>
    <xf numFmtId="0" fontId="22" fillId="4" borderId="0" xfId="3" applyFont="1" applyFill="1" applyAlignment="1">
      <alignment vertical="center"/>
    </xf>
    <xf numFmtId="0" fontId="18" fillId="0" borderId="0" xfId="3" applyFont="1" applyAlignment="1">
      <alignment horizontal="left" vertical="center"/>
    </xf>
    <xf numFmtId="0" fontId="23" fillId="0" borderId="0" xfId="3" applyFont="1" applyAlignment="1">
      <alignment horizontal="left" vertical="center"/>
    </xf>
    <xf numFmtId="0" fontId="24" fillId="0" borderId="0" xfId="3" applyFont="1" applyAlignment="1">
      <alignment horizontal="left" vertical="center"/>
    </xf>
    <xf numFmtId="0" fontId="18" fillId="0" borderId="0" xfId="3" applyFont="1" applyAlignment="1">
      <alignment vertical="center"/>
    </xf>
    <xf numFmtId="0" fontId="9" fillId="2" borderId="0" xfId="3" applyFont="1" applyFill="1" applyAlignment="1">
      <alignment vertical="center"/>
    </xf>
    <xf numFmtId="164" fontId="9" fillId="7" borderId="6" xfId="3" applyNumberFormat="1" applyFont="1" applyFill="1" applyBorder="1" applyAlignment="1">
      <alignment horizontal="center" vertical="center"/>
    </xf>
    <xf numFmtId="165" fontId="13" fillId="6" borderId="2" xfId="3" applyNumberFormat="1" applyFont="1" applyFill="1" applyBorder="1" applyAlignment="1">
      <alignment horizontal="center" vertical="center" wrapText="1"/>
    </xf>
    <xf numFmtId="2" fontId="13" fillId="6" borderId="2" xfId="3" applyNumberFormat="1" applyFont="1" applyFill="1" applyBorder="1" applyAlignment="1">
      <alignment horizontal="center" vertical="center" wrapText="1"/>
    </xf>
    <xf numFmtId="2" fontId="13" fillId="6" borderId="3" xfId="3" applyNumberFormat="1" applyFont="1" applyFill="1" applyBorder="1" applyAlignment="1">
      <alignment horizontal="center" vertical="center" wrapText="1"/>
    </xf>
    <xf numFmtId="0" fontId="25" fillId="4" borderId="0" xfId="3" applyFont="1" applyFill="1" applyAlignment="1">
      <alignment vertical="center"/>
    </xf>
    <xf numFmtId="0" fontId="18" fillId="0" borderId="0" xfId="3" applyFont="1" applyAlignment="1">
      <alignment horizontal="left" vertical="center" wrapText="1"/>
    </xf>
    <xf numFmtId="0" fontId="23" fillId="0" borderId="0" xfId="3" applyFont="1" applyAlignment="1">
      <alignment horizontal="left" vertical="center" wrapText="1"/>
    </xf>
    <xf numFmtId="0" fontId="24" fillId="0" borderId="0" xfId="3" applyFont="1" applyAlignment="1">
      <alignment horizontal="left" vertical="center" wrapText="1"/>
    </xf>
    <xf numFmtId="0" fontId="9" fillId="0" borderId="0" xfId="3" applyFont="1" applyAlignment="1">
      <alignment horizontal="left" vertical="center"/>
    </xf>
    <xf numFmtId="0" fontId="9" fillId="0" borderId="0" xfId="3" applyFont="1" applyAlignment="1">
      <alignment vertical="center"/>
    </xf>
    <xf numFmtId="0" fontId="1" fillId="2" borderId="0" xfId="3" quotePrefix="1" applyFill="1" applyAlignment="1">
      <alignment horizontal="left" wrapText="1"/>
    </xf>
    <xf numFmtId="0" fontId="26" fillId="8" borderId="7" xfId="3" quotePrefix="1" applyFont="1" applyFill="1" applyBorder="1" applyAlignment="1">
      <alignment horizontal="center" vertical="center"/>
    </xf>
    <xf numFmtId="0" fontId="26" fillId="8" borderId="8" xfId="3" applyFont="1" applyFill="1" applyBorder="1" applyAlignment="1">
      <alignment horizontal="right" vertical="center"/>
    </xf>
    <xf numFmtId="0" fontId="26" fillId="8" borderId="8" xfId="3" quotePrefix="1" applyFont="1" applyFill="1" applyBorder="1" applyAlignment="1">
      <alignment horizontal="right" vertical="center"/>
    </xf>
    <xf numFmtId="0" fontId="26" fillId="8" borderId="8" xfId="3" applyFont="1" applyFill="1" applyBorder="1" applyAlignment="1">
      <alignment horizontal="center" vertical="center"/>
    </xf>
    <xf numFmtId="49" fontId="26" fillId="8" borderId="8" xfId="3" applyNumberFormat="1" applyFont="1" applyFill="1" applyBorder="1" applyAlignment="1">
      <alignment horizontal="center" vertical="center"/>
    </xf>
    <xf numFmtId="166" fontId="26" fillId="8" borderId="8" xfId="1" applyNumberFormat="1" applyFont="1" applyFill="1" applyBorder="1" applyAlignment="1">
      <alignment vertical="center"/>
    </xf>
    <xf numFmtId="2" fontId="26" fillId="8" borderId="8" xfId="3" applyNumberFormat="1" applyFont="1" applyFill="1" applyBorder="1" applyAlignment="1">
      <alignment horizontal="center" vertical="center"/>
    </xf>
    <xf numFmtId="8" fontId="26" fillId="8" borderId="11" xfId="3" applyNumberFormat="1" applyFont="1" applyFill="1" applyBorder="1" applyAlignment="1">
      <alignment horizontal="center" vertical="center"/>
    </xf>
    <xf numFmtId="166" fontId="26" fillId="5" borderId="12" xfId="1" applyNumberFormat="1" applyFont="1" applyFill="1" applyBorder="1" applyAlignment="1" applyProtection="1">
      <alignment horizontal="center" vertical="center"/>
      <protection locked="0"/>
    </xf>
    <xf numFmtId="2" fontId="26" fillId="2" borderId="13" xfId="1" applyNumberFormat="1" applyFont="1" applyFill="1" applyBorder="1" applyAlignment="1">
      <alignment horizontal="center" vertical="center"/>
    </xf>
    <xf numFmtId="166" fontId="26" fillId="5" borderId="13" xfId="1" applyNumberFormat="1" applyFont="1" applyFill="1" applyBorder="1" applyAlignment="1" applyProtection="1">
      <alignment horizontal="center" vertical="center"/>
      <protection locked="0"/>
    </xf>
    <xf numFmtId="2" fontId="26" fillId="2" borderId="11" xfId="1" applyNumberFormat="1" applyFont="1" applyFill="1" applyBorder="1" applyAlignment="1">
      <alignment horizontal="center" vertical="center"/>
    </xf>
    <xf numFmtId="44" fontId="3" fillId="4" borderId="0" xfId="2" applyFont="1" applyFill="1" applyProtection="1">
      <protection hidden="1"/>
    </xf>
    <xf numFmtId="8" fontId="26" fillId="8" borderId="14" xfId="3" applyNumberFormat="1" applyFont="1" applyFill="1" applyBorder="1" applyAlignment="1">
      <alignment horizontal="center" vertical="center"/>
    </xf>
    <xf numFmtId="166" fontId="26" fillId="5" borderId="10" xfId="1" applyNumberFormat="1" applyFont="1" applyFill="1" applyBorder="1" applyAlignment="1" applyProtection="1">
      <alignment horizontal="center" vertical="center"/>
      <protection locked="0"/>
    </xf>
    <xf numFmtId="2" fontId="26" fillId="2" borderId="8" xfId="1" applyNumberFormat="1" applyFont="1" applyFill="1" applyBorder="1" applyAlignment="1">
      <alignment horizontal="center" vertical="center"/>
    </xf>
    <xf numFmtId="166" fontId="26" fillId="5" borderId="8" xfId="1" applyNumberFormat="1" applyFont="1" applyFill="1" applyBorder="1" applyAlignment="1" applyProtection="1">
      <alignment horizontal="center" vertical="center"/>
      <protection locked="0"/>
    </xf>
    <xf numFmtId="2" fontId="26" fillId="2" borderId="14" xfId="1" applyNumberFormat="1" applyFont="1" applyFill="1" applyBorder="1" applyAlignment="1">
      <alignment horizontal="center" vertical="center"/>
    </xf>
    <xf numFmtId="0" fontId="26" fillId="8" borderId="7" xfId="3" applyFont="1" applyFill="1" applyBorder="1" applyAlignment="1">
      <alignment horizontal="center" vertical="center"/>
    </xf>
    <xf numFmtId="0" fontId="1" fillId="3" borderId="0" xfId="3" quotePrefix="1" applyFill="1" applyAlignment="1">
      <alignment horizontal="left" wrapText="1"/>
    </xf>
    <xf numFmtId="3" fontId="26" fillId="8" borderId="8" xfId="3" quotePrefix="1" applyNumberFormat="1" applyFont="1" applyFill="1" applyBorder="1" applyAlignment="1">
      <alignment horizontal="right" vertical="center"/>
    </xf>
    <xf numFmtId="3" fontId="26" fillId="8" borderId="8" xfId="1" quotePrefix="1" applyNumberFormat="1" applyFont="1" applyFill="1" applyBorder="1" applyAlignment="1">
      <alignment horizontal="right" vertical="center"/>
    </xf>
    <xf numFmtId="0" fontId="26" fillId="8" borderId="15" xfId="3" applyFont="1" applyFill="1" applyBorder="1" applyAlignment="1">
      <alignment horizontal="center" vertical="center"/>
    </xf>
    <xf numFmtId="0" fontId="26" fillId="8" borderId="16" xfId="3" applyFont="1" applyFill="1" applyBorder="1" applyAlignment="1">
      <alignment horizontal="right" vertical="center"/>
    </xf>
    <xf numFmtId="3" fontId="26" fillId="8" borderId="16" xfId="1" quotePrefix="1" applyNumberFormat="1" applyFont="1" applyFill="1" applyBorder="1" applyAlignment="1">
      <alignment horizontal="right" vertical="center"/>
    </xf>
    <xf numFmtId="0" fontId="26" fillId="8" borderId="16" xfId="3" applyFont="1" applyFill="1" applyBorder="1" applyAlignment="1">
      <alignment horizontal="center" vertical="center"/>
    </xf>
    <xf numFmtId="166" fontId="26" fillId="8" borderId="16" xfId="1" applyNumberFormat="1" applyFont="1" applyFill="1" applyBorder="1" applyAlignment="1">
      <alignment vertical="center"/>
    </xf>
    <xf numFmtId="2" fontId="26" fillId="8" borderId="16" xfId="3" applyNumberFormat="1" applyFont="1" applyFill="1" applyBorder="1" applyAlignment="1">
      <alignment horizontal="center" vertical="center"/>
    </xf>
    <xf numFmtId="8" fontId="26" fillId="8" borderId="19" xfId="3" applyNumberFormat="1" applyFont="1" applyFill="1" applyBorder="1" applyAlignment="1">
      <alignment horizontal="center" vertical="center"/>
    </xf>
    <xf numFmtId="166" fontId="26" fillId="5" borderId="18" xfId="1" applyNumberFormat="1" applyFont="1" applyFill="1" applyBorder="1" applyAlignment="1" applyProtection="1">
      <alignment horizontal="center" vertical="center"/>
      <protection locked="0"/>
    </xf>
    <xf numFmtId="2" fontId="26" fillId="2" borderId="16" xfId="1" applyNumberFormat="1" applyFont="1" applyFill="1" applyBorder="1" applyAlignment="1">
      <alignment horizontal="center" vertical="center"/>
    </xf>
    <xf numFmtId="166" fontId="26" fillId="5" borderId="16" xfId="1" applyNumberFormat="1" applyFont="1" applyFill="1" applyBorder="1" applyAlignment="1" applyProtection="1">
      <alignment horizontal="center" vertical="center"/>
      <protection locked="0"/>
    </xf>
    <xf numFmtId="2" fontId="26" fillId="2" borderId="19" xfId="1" applyNumberFormat="1" applyFont="1" applyFill="1" applyBorder="1" applyAlignment="1">
      <alignment horizontal="center" vertical="center"/>
    </xf>
    <xf numFmtId="0" fontId="26" fillId="2" borderId="22" xfId="3" quotePrefix="1" applyFont="1" applyFill="1" applyBorder="1" applyAlignment="1">
      <alignment horizontal="center" vertical="center"/>
    </xf>
    <xf numFmtId="0" fontId="26" fillId="2" borderId="13" xfId="3" applyFont="1" applyFill="1" applyBorder="1" applyAlignment="1">
      <alignment horizontal="right" vertical="center"/>
    </xf>
    <xf numFmtId="0" fontId="26" fillId="3" borderId="13" xfId="3" quotePrefix="1" applyFont="1" applyFill="1" applyBorder="1" applyAlignment="1">
      <alignment horizontal="right" vertical="center"/>
    </xf>
    <xf numFmtId="0" fontId="26" fillId="3" borderId="13" xfId="3" applyFont="1" applyFill="1" applyBorder="1" applyAlignment="1">
      <alignment horizontal="center" vertical="center"/>
    </xf>
    <xf numFmtId="0" fontId="26" fillId="2" borderId="13" xfId="3" applyFont="1" applyFill="1" applyBorder="1" applyAlignment="1">
      <alignment horizontal="center" vertical="center"/>
    </xf>
    <xf numFmtId="49" fontId="26" fillId="3" borderId="13" xfId="3" applyNumberFormat="1" applyFont="1" applyFill="1" applyBorder="1" applyAlignment="1">
      <alignment horizontal="center" vertical="center"/>
    </xf>
    <xf numFmtId="166" fontId="26" fillId="2" borderId="13" xfId="1" applyNumberFormat="1" applyFont="1" applyFill="1" applyBorder="1" applyAlignment="1">
      <alignment vertical="center"/>
    </xf>
    <xf numFmtId="2" fontId="26" fillId="3" borderId="13" xfId="3" applyNumberFormat="1" applyFont="1" applyFill="1" applyBorder="1" applyAlignment="1">
      <alignment horizontal="center" vertical="center"/>
    </xf>
    <xf numFmtId="8" fontId="26" fillId="2" borderId="11" xfId="3" applyNumberFormat="1" applyFont="1" applyFill="1" applyBorder="1" applyAlignment="1">
      <alignment horizontal="center" vertical="center"/>
    </xf>
    <xf numFmtId="0" fontId="26" fillId="2" borderId="7" xfId="3" quotePrefix="1" applyFont="1" applyFill="1" applyBorder="1" applyAlignment="1">
      <alignment horizontal="center" vertical="center"/>
    </xf>
    <xf numFmtId="0" fontId="26" fillId="2" borderId="8" xfId="3" applyFont="1" applyFill="1" applyBorder="1" applyAlignment="1">
      <alignment horizontal="right" vertical="center"/>
    </xf>
    <xf numFmtId="0" fontId="26" fillId="3" borderId="8" xfId="3" applyFont="1" applyFill="1" applyBorder="1" applyAlignment="1">
      <alignment horizontal="right" vertical="center"/>
    </xf>
    <xf numFmtId="0" fontId="26" fillId="3" borderId="8" xfId="3" applyFont="1" applyFill="1" applyBorder="1" applyAlignment="1">
      <alignment horizontal="center" vertical="center"/>
    </xf>
    <xf numFmtId="0" fontId="18" fillId="2" borderId="9" xfId="3" applyFont="1" applyFill="1" applyBorder="1" applyAlignment="1">
      <alignment horizontal="left" vertical="center"/>
    </xf>
    <xf numFmtId="0" fontId="18" fillId="2" borderId="10" xfId="3" applyFont="1" applyFill="1" applyBorder="1" applyAlignment="1">
      <alignment horizontal="left" vertical="center"/>
    </xf>
    <xf numFmtId="0" fontId="26" fillId="2" borderId="8" xfId="3" applyFont="1" applyFill="1" applyBorder="1" applyAlignment="1">
      <alignment horizontal="center" vertical="center"/>
    </xf>
    <xf numFmtId="49" fontId="26" fillId="3" borderId="8" xfId="3" applyNumberFormat="1" applyFont="1" applyFill="1" applyBorder="1" applyAlignment="1">
      <alignment horizontal="center" vertical="center"/>
    </xf>
    <xf numFmtId="166" fontId="26" fillId="2" borderId="8" xfId="1" applyNumberFormat="1" applyFont="1" applyFill="1" applyBorder="1" applyAlignment="1">
      <alignment vertical="center"/>
    </xf>
    <xf numFmtId="2" fontId="26" fillId="3" borderId="8" xfId="3" applyNumberFormat="1" applyFont="1" applyFill="1" applyBorder="1" applyAlignment="1">
      <alignment horizontal="center" vertical="center"/>
    </xf>
    <xf numFmtId="8" fontId="26" fillId="2" borderId="14" xfId="3" applyNumberFormat="1" applyFont="1" applyFill="1" applyBorder="1" applyAlignment="1">
      <alignment horizontal="center" vertical="center"/>
    </xf>
    <xf numFmtId="0" fontId="26" fillId="0" borderId="7" xfId="3" quotePrefix="1" applyFont="1" applyBorder="1" applyAlignment="1">
      <alignment horizontal="center" vertical="center"/>
    </xf>
    <xf numFmtId="0" fontId="26" fillId="3" borderId="8" xfId="3" quotePrefix="1" applyFont="1" applyFill="1" applyBorder="1" applyAlignment="1">
      <alignment horizontal="right" vertical="center"/>
    </xf>
    <xf numFmtId="0" fontId="26" fillId="2" borderId="8" xfId="3" applyFont="1" applyFill="1" applyBorder="1" applyAlignment="1">
      <alignment horizontal="center" vertical="center" wrapText="1"/>
    </xf>
    <xf numFmtId="2" fontId="26" fillId="0" borderId="8" xfId="3" applyNumberFormat="1" applyFont="1" applyBorder="1" applyAlignment="1">
      <alignment horizontal="center" vertical="center"/>
    </xf>
    <xf numFmtId="0" fontId="26" fillId="3" borderId="7" xfId="3" applyFont="1" applyFill="1" applyBorder="1" applyAlignment="1">
      <alignment horizontal="center" vertical="center"/>
    </xf>
    <xf numFmtId="0" fontId="26" fillId="2" borderId="7" xfId="3" applyFont="1" applyFill="1" applyBorder="1" applyAlignment="1">
      <alignment horizontal="center" vertical="center"/>
    </xf>
    <xf numFmtId="3" fontId="26" fillId="3" borderId="8" xfId="3" quotePrefix="1" applyNumberFormat="1" applyFont="1" applyFill="1" applyBorder="1" applyAlignment="1">
      <alignment horizontal="right" vertical="center"/>
    </xf>
    <xf numFmtId="0" fontId="28" fillId="3" borderId="0" xfId="3" applyFont="1" applyFill="1"/>
    <xf numFmtId="0" fontId="28" fillId="3" borderId="0" xfId="3" quotePrefix="1" applyFont="1" applyFill="1" applyAlignment="1">
      <alignment horizontal="left" wrapText="1"/>
    </xf>
    <xf numFmtId="0" fontId="28" fillId="2" borderId="0" xfId="3" applyFont="1" applyFill="1"/>
    <xf numFmtId="44" fontId="29" fillId="4" borderId="0" xfId="2" applyFont="1" applyFill="1" applyProtection="1">
      <protection hidden="1"/>
    </xf>
    <xf numFmtId="0" fontId="28" fillId="0" borderId="0" xfId="3" applyFont="1" applyAlignment="1">
      <alignment horizontal="left"/>
    </xf>
    <xf numFmtId="0" fontId="30" fillId="0" borderId="0" xfId="3" applyFont="1" applyAlignment="1">
      <alignment horizontal="left"/>
    </xf>
    <xf numFmtId="0" fontId="31" fillId="0" borderId="0" xfId="3" applyFont="1" applyAlignment="1">
      <alignment horizontal="left"/>
    </xf>
    <xf numFmtId="0" fontId="26" fillId="8" borderId="22" xfId="3" applyFont="1" applyFill="1" applyBorder="1" applyAlignment="1">
      <alignment horizontal="center" vertical="center"/>
    </xf>
    <xf numFmtId="0" fontId="26" fillId="8" borderId="13" xfId="3" applyFont="1" applyFill="1" applyBorder="1" applyAlignment="1">
      <alignment horizontal="right" vertical="center"/>
    </xf>
    <xf numFmtId="3" fontId="26" fillId="8" borderId="13" xfId="1" quotePrefix="1" applyNumberFormat="1" applyFont="1" applyFill="1" applyBorder="1" applyAlignment="1">
      <alignment horizontal="right" vertical="center"/>
    </xf>
    <xf numFmtId="0" fontId="26" fillId="8" borderId="13" xfId="3" applyFont="1" applyFill="1" applyBorder="1" applyAlignment="1">
      <alignment horizontal="center" vertical="center"/>
    </xf>
    <xf numFmtId="166" fontId="26" fillId="8" borderId="13" xfId="1" applyNumberFormat="1" applyFont="1" applyFill="1" applyBorder="1" applyAlignment="1">
      <alignment vertical="center"/>
    </xf>
    <xf numFmtId="2" fontId="26" fillId="8" borderId="13" xfId="3" applyNumberFormat="1" applyFont="1" applyFill="1" applyBorder="1" applyAlignment="1">
      <alignment horizontal="center" vertical="center"/>
    </xf>
    <xf numFmtId="0" fontId="1" fillId="0" borderId="0" xfId="3" applyAlignment="1">
      <alignment horizontal="left" wrapText="1"/>
    </xf>
    <xf numFmtId="0" fontId="4" fillId="0" borderId="0" xfId="3" applyFont="1" applyAlignment="1">
      <alignment horizontal="left" wrapText="1"/>
    </xf>
    <xf numFmtId="0" fontId="5" fillId="0" borderId="0" xfId="3" applyFont="1" applyAlignment="1">
      <alignment horizontal="left" wrapText="1"/>
    </xf>
    <xf numFmtId="0" fontId="26" fillId="2" borderId="0" xfId="3" applyFont="1" applyFill="1"/>
    <xf numFmtId="0" fontId="26" fillId="0" borderId="0" xfId="3" applyFont="1" applyAlignment="1">
      <alignment horizontal="left" wrapText="1"/>
    </xf>
    <xf numFmtId="0" fontId="26" fillId="0" borderId="0" xfId="3" applyFont="1"/>
    <xf numFmtId="0" fontId="26" fillId="0" borderId="0" xfId="3" applyFont="1" applyAlignment="1">
      <alignment horizontal="left"/>
    </xf>
    <xf numFmtId="0" fontId="33" fillId="0" borderId="0" xfId="3" applyFont="1" applyAlignment="1">
      <alignment horizontal="left"/>
    </xf>
    <xf numFmtId="0" fontId="34" fillId="0" borderId="0" xfId="3" applyFont="1" applyAlignment="1">
      <alignment horizontal="left"/>
    </xf>
    <xf numFmtId="3" fontId="26" fillId="2" borderId="8" xfId="1" quotePrefix="1" applyNumberFormat="1" applyFont="1" applyFill="1" applyBorder="1" applyAlignment="1">
      <alignment horizontal="right" vertical="center"/>
    </xf>
    <xf numFmtId="2" fontId="26" fillId="2" borderId="8" xfId="3" applyNumberFormat="1" applyFont="1" applyFill="1" applyBorder="1" applyAlignment="1">
      <alignment horizontal="center" vertical="center"/>
    </xf>
    <xf numFmtId="0" fontId="26" fillId="0" borderId="0" xfId="3" applyFont="1" applyAlignment="1">
      <alignment horizontal="left" vertical="top" wrapText="1"/>
    </xf>
    <xf numFmtId="0" fontId="33" fillId="0" borderId="0" xfId="3" applyFont="1" applyAlignment="1">
      <alignment horizontal="left" vertical="top" wrapText="1"/>
    </xf>
    <xf numFmtId="0" fontId="34" fillId="0" borderId="0" xfId="3" applyFont="1" applyAlignment="1">
      <alignment horizontal="left" vertical="top" wrapText="1"/>
    </xf>
    <xf numFmtId="3" fontId="26" fillId="0" borderId="8" xfId="1" quotePrefix="1" applyNumberFormat="1" applyFont="1" applyFill="1" applyBorder="1" applyAlignment="1">
      <alignment horizontal="right" vertical="center"/>
    </xf>
    <xf numFmtId="3" fontId="26" fillId="2" borderId="8" xfId="3" quotePrefix="1" applyNumberFormat="1" applyFont="1" applyFill="1" applyBorder="1" applyAlignment="1">
      <alignment horizontal="right" vertical="center"/>
    </xf>
    <xf numFmtId="49" fontId="26" fillId="2" borderId="8" xfId="3" applyNumberFormat="1" applyFont="1" applyFill="1" applyBorder="1" applyAlignment="1">
      <alignment horizontal="center" vertical="center"/>
    </xf>
    <xf numFmtId="166" fontId="26" fillId="3" borderId="8" xfId="1" applyNumberFormat="1" applyFont="1" applyFill="1" applyBorder="1" applyAlignment="1">
      <alignment vertical="center"/>
    </xf>
    <xf numFmtId="0" fontId="26" fillId="3" borderId="25" xfId="3" applyFont="1" applyFill="1" applyBorder="1" applyAlignment="1">
      <alignment horizontal="center" vertical="center"/>
    </xf>
    <xf numFmtId="0" fontId="26" fillId="3" borderId="26" xfId="3" applyFont="1" applyFill="1" applyBorder="1" applyAlignment="1">
      <alignment horizontal="right" vertical="center"/>
    </xf>
    <xf numFmtId="3" fontId="26" fillId="3" borderId="26" xfId="1" quotePrefix="1" applyNumberFormat="1" applyFont="1" applyFill="1" applyBorder="1" applyAlignment="1">
      <alignment horizontal="right" vertical="center"/>
    </xf>
    <xf numFmtId="0" fontId="26" fillId="3" borderId="26" xfId="3" applyFont="1" applyFill="1" applyBorder="1" applyAlignment="1">
      <alignment horizontal="center" vertical="center"/>
    </xf>
    <xf numFmtId="166" fontId="26" fillId="3" borderId="26" xfId="1" applyNumberFormat="1" applyFont="1" applyFill="1" applyBorder="1" applyAlignment="1">
      <alignment vertical="center"/>
    </xf>
    <xf numFmtId="2" fontId="26" fillId="3" borderId="26" xfId="3" applyNumberFormat="1" applyFont="1" applyFill="1" applyBorder="1" applyAlignment="1">
      <alignment horizontal="center" vertical="center"/>
    </xf>
    <xf numFmtId="8" fontId="26" fillId="2" borderId="29" xfId="3" applyNumberFormat="1" applyFont="1" applyFill="1" applyBorder="1" applyAlignment="1">
      <alignment horizontal="center" vertical="center"/>
    </xf>
    <xf numFmtId="0" fontId="26" fillId="2" borderId="22" xfId="3" applyFont="1" applyFill="1" applyBorder="1" applyAlignment="1">
      <alignment horizontal="center" vertical="center"/>
    </xf>
    <xf numFmtId="3" fontId="26" fillId="3" borderId="13" xfId="1" quotePrefix="1" applyNumberFormat="1" applyFont="1" applyFill="1" applyBorder="1" applyAlignment="1">
      <alignment horizontal="right" vertical="center"/>
    </xf>
    <xf numFmtId="166" fontId="26" fillId="3" borderId="13" xfId="1" applyNumberFormat="1" applyFont="1" applyFill="1" applyBorder="1" applyAlignment="1">
      <alignment vertical="center"/>
    </xf>
    <xf numFmtId="0" fontId="26" fillId="2" borderId="31" xfId="3" applyFont="1" applyFill="1" applyBorder="1" applyAlignment="1">
      <alignment horizontal="center" vertical="center"/>
    </xf>
    <xf numFmtId="0" fontId="26" fillId="2" borderId="32" xfId="3" applyFont="1" applyFill="1" applyBorder="1" applyAlignment="1">
      <alignment horizontal="right" vertical="center"/>
    </xf>
    <xf numFmtId="3" fontId="26" fillId="2" borderId="32" xfId="1" quotePrefix="1" applyNumberFormat="1" applyFont="1" applyFill="1" applyBorder="1" applyAlignment="1">
      <alignment horizontal="right" vertical="center"/>
    </xf>
    <xf numFmtId="0" fontId="26" fillId="2" borderId="32" xfId="3" applyFont="1" applyFill="1" applyBorder="1" applyAlignment="1">
      <alignment horizontal="center" vertical="center"/>
    </xf>
    <xf numFmtId="0" fontId="26" fillId="3" borderId="32" xfId="3" applyFont="1" applyFill="1" applyBorder="1" applyAlignment="1">
      <alignment horizontal="center" vertical="center"/>
    </xf>
    <xf numFmtId="166" fontId="26" fillId="3" borderId="32" xfId="1" applyNumberFormat="1" applyFont="1" applyFill="1" applyBorder="1" applyAlignment="1">
      <alignment vertical="center"/>
    </xf>
    <xf numFmtId="2" fontId="26" fillId="3" borderId="32" xfId="3" applyNumberFormat="1" applyFont="1" applyFill="1" applyBorder="1" applyAlignment="1">
      <alignment horizontal="center" vertical="center"/>
    </xf>
    <xf numFmtId="8" fontId="26" fillId="2" borderId="33" xfId="3" applyNumberFormat="1" applyFont="1" applyFill="1" applyBorder="1" applyAlignment="1">
      <alignment horizontal="center" vertical="center"/>
    </xf>
    <xf numFmtId="0" fontId="4" fillId="3" borderId="0" xfId="3" applyFont="1" applyFill="1" applyAlignment="1">
      <alignment horizontal="center"/>
    </xf>
    <xf numFmtId="0" fontId="4" fillId="3" borderId="0" xfId="3" applyFont="1" applyFill="1" applyAlignment="1">
      <alignment horizontal="left"/>
    </xf>
    <xf numFmtId="0" fontId="26" fillId="2" borderId="0" xfId="3" applyFont="1" applyFill="1" applyAlignment="1">
      <alignment horizontal="center"/>
    </xf>
    <xf numFmtId="166" fontId="18" fillId="2" borderId="35" xfId="3" applyNumberFormat="1" applyFont="1" applyFill="1" applyBorder="1"/>
    <xf numFmtId="166" fontId="18" fillId="2" borderId="36" xfId="3" applyNumberFormat="1" applyFont="1" applyFill="1" applyBorder="1"/>
    <xf numFmtId="0" fontId="1" fillId="9" borderId="0" xfId="3" applyFill="1"/>
    <xf numFmtId="0" fontId="24" fillId="5" borderId="0" xfId="3" applyFont="1" applyFill="1" applyAlignment="1">
      <alignment horizontal="center" vertical="center"/>
    </xf>
    <xf numFmtId="0" fontId="18" fillId="2" borderId="0" xfId="3" applyFont="1" applyFill="1" applyAlignment="1">
      <alignment horizontal="left"/>
    </xf>
    <xf numFmtId="0" fontId="18" fillId="3" borderId="0" xfId="3" applyFont="1" applyFill="1" applyAlignment="1">
      <alignment vertical="top" wrapText="1"/>
    </xf>
    <xf numFmtId="0" fontId="26" fillId="3" borderId="0" xfId="3" applyFont="1" applyFill="1" applyAlignment="1">
      <alignment horizontal="left" vertical="top" wrapText="1"/>
    </xf>
    <xf numFmtId="0" fontId="18" fillId="2" borderId="0" xfId="3" applyFont="1" applyFill="1" applyAlignment="1">
      <alignment wrapText="1"/>
    </xf>
    <xf numFmtId="0" fontId="21" fillId="4" borderId="0" xfId="3" applyFont="1" applyFill="1" applyAlignment="1">
      <alignment wrapText="1"/>
    </xf>
    <xf numFmtId="0" fontId="1" fillId="10" borderId="0" xfId="3" applyFill="1"/>
    <xf numFmtId="0" fontId="1" fillId="10" borderId="0" xfId="3" applyFill="1" applyAlignment="1">
      <alignment horizontal="center"/>
    </xf>
    <xf numFmtId="0" fontId="1" fillId="10" borderId="0" xfId="3" applyFill="1" applyAlignment="1">
      <alignment horizontal="right"/>
    </xf>
    <xf numFmtId="0" fontId="1" fillId="10" borderId="0" xfId="3" applyFill="1" applyAlignment="1">
      <alignment horizontal="left"/>
    </xf>
    <xf numFmtId="0" fontId="36" fillId="10" borderId="0" xfId="3" applyFont="1" applyFill="1"/>
    <xf numFmtId="2" fontId="1" fillId="10" borderId="0" xfId="3" applyNumberFormat="1" applyFill="1"/>
    <xf numFmtId="0" fontId="1" fillId="0" borderId="0" xfId="3" applyAlignment="1">
      <alignment horizontal="center"/>
    </xf>
    <xf numFmtId="0" fontId="1" fillId="0" borderId="0" xfId="3" applyAlignment="1">
      <alignment horizontal="right"/>
    </xf>
    <xf numFmtId="2" fontId="1" fillId="0" borderId="0" xfId="3" applyNumberFormat="1"/>
    <xf numFmtId="14" fontId="1" fillId="9" borderId="0" xfId="3" applyNumberFormat="1" applyFill="1" applyAlignment="1">
      <alignment horizontal="center"/>
    </xf>
    <xf numFmtId="0" fontId="35" fillId="2" borderId="0" xfId="3" applyFont="1" applyFill="1" applyAlignment="1">
      <alignment horizontal="left"/>
    </xf>
    <xf numFmtId="0" fontId="35" fillId="0" borderId="0" xfId="3" applyFont="1" applyAlignment="1">
      <alignment vertical="center" wrapText="1"/>
    </xf>
    <xf numFmtId="0" fontId="1" fillId="10" borderId="0" xfId="3" applyFill="1" applyAlignment="1">
      <alignment vertical="center"/>
    </xf>
    <xf numFmtId="0" fontId="1" fillId="0" borderId="0" xfId="3" applyAlignment="1">
      <alignment vertical="center"/>
    </xf>
    <xf numFmtId="0" fontId="39" fillId="0" borderId="0" xfId="4" applyAlignment="1" applyProtection="1">
      <alignment vertical="center"/>
    </xf>
    <xf numFmtId="0" fontId="1" fillId="3" borderId="4" xfId="3" applyFill="1" applyBorder="1"/>
    <xf numFmtId="0" fontId="1" fillId="3" borderId="5" xfId="3" applyFill="1" applyBorder="1"/>
    <xf numFmtId="0" fontId="35" fillId="0" borderId="0" xfId="3" applyFont="1" applyAlignment="1">
      <alignment horizontal="left" wrapText="1"/>
    </xf>
    <xf numFmtId="0" fontId="40" fillId="3" borderId="0" xfId="3" applyFont="1" applyFill="1" applyAlignment="1">
      <alignment horizontal="left" vertical="center" wrapText="1"/>
    </xf>
    <xf numFmtId="0" fontId="36" fillId="3" borderId="0" xfId="3" applyFont="1" applyFill="1" applyAlignment="1">
      <alignment horizontal="left"/>
    </xf>
    <xf numFmtId="0" fontId="36" fillId="0" borderId="0" xfId="3" applyFont="1"/>
    <xf numFmtId="0" fontId="36" fillId="3" borderId="0" xfId="3" applyFont="1" applyFill="1"/>
    <xf numFmtId="0" fontId="37" fillId="0" borderId="0" xfId="4" applyFont="1" applyAlignment="1" applyProtection="1"/>
    <xf numFmtId="0" fontId="37" fillId="3" borderId="0" xfId="4" applyFont="1" applyFill="1" applyBorder="1" applyAlignment="1" applyProtection="1"/>
    <xf numFmtId="0" fontId="36" fillId="0" borderId="0" xfId="3" applyFont="1" applyAlignment="1">
      <alignment wrapText="1"/>
    </xf>
    <xf numFmtId="0" fontId="1" fillId="3" borderId="38" xfId="3" applyFill="1" applyBorder="1"/>
    <xf numFmtId="0" fontId="35" fillId="3" borderId="0" xfId="3" applyFont="1" applyFill="1"/>
    <xf numFmtId="0" fontId="35" fillId="3" borderId="38" xfId="3" applyFont="1" applyFill="1" applyBorder="1"/>
    <xf numFmtId="0" fontId="36" fillId="3" borderId="38" xfId="3" applyFont="1" applyFill="1" applyBorder="1"/>
    <xf numFmtId="0" fontId="36" fillId="3" borderId="38" xfId="3" applyFont="1" applyFill="1" applyBorder="1" applyAlignment="1">
      <alignment horizontal="left"/>
    </xf>
    <xf numFmtId="0" fontId="37" fillId="3" borderId="38" xfId="4" applyFont="1" applyFill="1" applyBorder="1" applyAlignment="1" applyProtection="1"/>
    <xf numFmtId="0" fontId="37" fillId="3" borderId="39" xfId="4" applyFont="1" applyFill="1" applyBorder="1" applyAlignment="1" applyProtection="1"/>
    <xf numFmtId="0" fontId="36" fillId="3" borderId="40" xfId="3" applyFont="1" applyFill="1" applyBorder="1"/>
    <xf numFmtId="0" fontId="36" fillId="3" borderId="41" xfId="3" applyFont="1" applyFill="1" applyBorder="1"/>
    <xf numFmtId="0" fontId="1" fillId="2" borderId="4" xfId="3" applyFill="1" applyBorder="1"/>
    <xf numFmtId="0" fontId="1" fillId="2" borderId="5" xfId="3" applyFill="1" applyBorder="1"/>
    <xf numFmtId="0" fontId="1" fillId="2" borderId="37" xfId="3" applyFill="1" applyBorder="1"/>
    <xf numFmtId="0" fontId="35" fillId="2" borderId="38" xfId="3" applyFont="1" applyFill="1" applyBorder="1" applyAlignment="1">
      <alignment horizontal="left" indent="1"/>
    </xf>
    <xf numFmtId="0" fontId="36" fillId="2" borderId="0" xfId="3" applyFont="1" applyFill="1"/>
    <xf numFmtId="0" fontId="35" fillId="2" borderId="0" xfId="3" applyFont="1" applyFill="1" applyAlignment="1">
      <alignment wrapText="1"/>
    </xf>
    <xf numFmtId="0" fontId="36" fillId="2" borderId="34" xfId="3" applyFont="1" applyFill="1" applyBorder="1"/>
    <xf numFmtId="0" fontId="36" fillId="2" borderId="38" xfId="3" applyFont="1" applyFill="1" applyBorder="1"/>
    <xf numFmtId="0" fontId="35" fillId="2" borderId="0" xfId="3" applyFont="1" applyFill="1" applyAlignment="1">
      <alignment horizontal="right"/>
    </xf>
    <xf numFmtId="0" fontId="35" fillId="2" borderId="39" xfId="3" applyFont="1" applyFill="1" applyBorder="1"/>
    <xf numFmtId="0" fontId="35" fillId="2" borderId="40" xfId="3" applyFont="1" applyFill="1" applyBorder="1"/>
    <xf numFmtId="0" fontId="36" fillId="2" borderId="40" xfId="3" applyFont="1" applyFill="1" applyBorder="1"/>
    <xf numFmtId="0" fontId="41" fillId="2" borderId="40" xfId="4" applyFont="1" applyFill="1" applyBorder="1" applyAlignment="1" applyProtection="1"/>
    <xf numFmtId="0" fontId="36" fillId="2" borderId="41" xfId="3" applyFont="1" applyFill="1" applyBorder="1"/>
    <xf numFmtId="167" fontId="36" fillId="3" borderId="0" xfId="3" applyNumberFormat="1" applyFont="1" applyFill="1" applyAlignment="1">
      <alignment horizontal="left" vertical="center"/>
    </xf>
    <xf numFmtId="167" fontId="36" fillId="3" borderId="34" xfId="3" applyNumberFormat="1" applyFont="1" applyFill="1" applyBorder="1" applyAlignment="1">
      <alignment horizontal="left" vertical="center"/>
    </xf>
    <xf numFmtId="0" fontId="18" fillId="2" borderId="30" xfId="3" applyFont="1" applyFill="1" applyBorder="1" applyAlignment="1">
      <alignment horizontal="left" vertical="center"/>
    </xf>
    <xf numFmtId="0" fontId="18" fillId="2" borderId="12" xfId="3" applyFont="1" applyFill="1" applyBorder="1" applyAlignment="1">
      <alignment horizontal="left" vertical="center"/>
    </xf>
    <xf numFmtId="0" fontId="18" fillId="2" borderId="9" xfId="3" applyFont="1" applyFill="1" applyBorder="1" applyAlignment="1">
      <alignment horizontal="left" vertical="center"/>
    </xf>
    <xf numFmtId="0" fontId="18" fillId="2" borderId="10" xfId="3" applyFont="1" applyFill="1" applyBorder="1" applyAlignment="1">
      <alignment horizontal="left" vertical="center"/>
    </xf>
    <xf numFmtId="0" fontId="24" fillId="3" borderId="20" xfId="3" applyFont="1" applyFill="1" applyBorder="1" applyAlignment="1">
      <alignment horizontal="left" vertical="center"/>
    </xf>
    <xf numFmtId="0" fontId="24" fillId="3" borderId="21" xfId="3" applyFont="1" applyFill="1" applyBorder="1" applyAlignment="1">
      <alignment horizontal="left" vertical="center"/>
    </xf>
    <xf numFmtId="0" fontId="18" fillId="2" borderId="27" xfId="3" applyFont="1" applyFill="1" applyBorder="1" applyAlignment="1">
      <alignment horizontal="left" vertical="center"/>
    </xf>
    <xf numFmtId="0" fontId="18" fillId="2" borderId="28" xfId="3" applyFont="1" applyFill="1" applyBorder="1" applyAlignment="1">
      <alignment horizontal="left" vertical="center"/>
    </xf>
    <xf numFmtId="0" fontId="27" fillId="8" borderId="9" xfId="3" applyFont="1" applyFill="1" applyBorder="1" applyAlignment="1">
      <alignment horizontal="left" vertical="center"/>
    </xf>
    <xf numFmtId="0" fontId="27" fillId="8" borderId="10" xfId="3" applyFont="1" applyFill="1" applyBorder="1" applyAlignment="1">
      <alignment horizontal="left" vertical="center"/>
    </xf>
    <xf numFmtId="0" fontId="32" fillId="8" borderId="9" xfId="3" applyFont="1" applyFill="1" applyBorder="1" applyAlignment="1">
      <alignment horizontal="left" vertical="center"/>
    </xf>
    <xf numFmtId="0" fontId="32" fillId="8" borderId="10" xfId="3" applyFont="1" applyFill="1" applyBorder="1" applyAlignment="1">
      <alignment horizontal="left" vertical="center"/>
    </xf>
    <xf numFmtId="0" fontId="32" fillId="8" borderId="9" xfId="3" applyFont="1" applyFill="1" applyBorder="1" applyAlignment="1">
      <alignment horizontal="left" vertical="top"/>
    </xf>
    <xf numFmtId="0" fontId="32" fillId="8" borderId="10" xfId="3" applyFont="1" applyFill="1" applyBorder="1" applyAlignment="1">
      <alignment horizontal="left" vertical="top"/>
    </xf>
    <xf numFmtId="0" fontId="27" fillId="8" borderId="23" xfId="3" applyFont="1" applyFill="1" applyBorder="1" applyAlignment="1">
      <alignment horizontal="left" vertical="center"/>
    </xf>
    <xf numFmtId="0" fontId="27" fillId="8" borderId="24" xfId="3" applyFont="1" applyFill="1" applyBorder="1" applyAlignment="1">
      <alignment horizontal="left" vertical="center"/>
    </xf>
    <xf numFmtId="0" fontId="18" fillId="3" borderId="9" xfId="3" applyFont="1" applyFill="1" applyBorder="1" applyAlignment="1">
      <alignment horizontal="left" vertical="center"/>
    </xf>
    <xf numFmtId="0" fontId="18" fillId="3" borderId="10" xfId="3" applyFont="1" applyFill="1" applyBorder="1" applyAlignment="1">
      <alignment horizontal="left" vertical="center"/>
    </xf>
    <xf numFmtId="0" fontId="20" fillId="8" borderId="9" xfId="3" applyFont="1" applyFill="1" applyBorder="1" applyAlignment="1">
      <alignment horizontal="left" vertical="center"/>
    </xf>
    <xf numFmtId="0" fontId="20" fillId="8" borderId="10" xfId="3" applyFont="1" applyFill="1" applyBorder="1" applyAlignment="1">
      <alignment horizontal="left" vertical="center"/>
    </xf>
    <xf numFmtId="0" fontId="20" fillId="8" borderId="17" xfId="3" applyFont="1" applyFill="1" applyBorder="1" applyAlignment="1">
      <alignment horizontal="left" vertical="center"/>
    </xf>
    <xf numFmtId="0" fontId="20" fillId="8" borderId="18" xfId="3" applyFont="1" applyFill="1" applyBorder="1" applyAlignment="1">
      <alignment horizontal="left" vertical="center"/>
    </xf>
    <xf numFmtId="0" fontId="18" fillId="2" borderId="23" xfId="3" applyFont="1" applyFill="1" applyBorder="1" applyAlignment="1">
      <alignment horizontal="left" vertical="center"/>
    </xf>
    <xf numFmtId="0" fontId="18" fillId="2" borderId="24" xfId="3" applyFont="1" applyFill="1" applyBorder="1" applyAlignment="1">
      <alignment horizontal="left" vertical="center"/>
    </xf>
    <xf numFmtId="0" fontId="20" fillId="8" borderId="20" xfId="3" applyFont="1" applyFill="1" applyBorder="1" applyAlignment="1">
      <alignment horizontal="left" vertical="center"/>
    </xf>
    <xf numFmtId="0" fontId="20" fillId="8" borderId="21" xfId="3" applyFont="1" applyFill="1" applyBorder="1" applyAlignment="1">
      <alignment horizontal="left" vertical="center"/>
    </xf>
    <xf numFmtId="49" fontId="20" fillId="8" borderId="9" xfId="3" applyNumberFormat="1" applyFont="1" applyFill="1" applyBorder="1" applyAlignment="1">
      <alignment horizontal="left" vertical="center"/>
    </xf>
    <xf numFmtId="49" fontId="20" fillId="8" borderId="10" xfId="3" applyNumberFormat="1" applyFont="1" applyFill="1" applyBorder="1" applyAlignment="1">
      <alignment horizontal="left" vertical="center"/>
    </xf>
    <xf numFmtId="0" fontId="18" fillId="2" borderId="0" xfId="3" applyFont="1" applyFill="1" applyAlignment="1">
      <alignment horizontal="left"/>
    </xf>
    <xf numFmtId="0" fontId="18" fillId="2" borderId="0" xfId="3" applyFont="1" applyFill="1" applyAlignment="1">
      <alignment horizontal="center" wrapText="1"/>
    </xf>
    <xf numFmtId="0" fontId="18" fillId="2" borderId="34" xfId="3" applyFont="1" applyFill="1" applyBorder="1" applyAlignment="1">
      <alignment horizontal="center" wrapText="1"/>
    </xf>
    <xf numFmtId="44" fontId="18" fillId="2" borderId="1" xfId="2" applyFont="1" applyFill="1" applyBorder="1" applyAlignment="1">
      <alignment horizontal="center"/>
    </xf>
    <xf numFmtId="44" fontId="18" fillId="2" borderId="3" xfId="2" applyFont="1" applyFill="1" applyBorder="1" applyAlignment="1">
      <alignment horizontal="center"/>
    </xf>
    <xf numFmtId="0" fontId="26" fillId="3" borderId="0" xfId="3" applyFont="1" applyFill="1" applyAlignment="1">
      <alignment horizontal="left" vertical="top" wrapText="1"/>
    </xf>
    <xf numFmtId="0" fontId="35" fillId="2" borderId="0" xfId="3" applyFont="1" applyFill="1" applyAlignment="1">
      <alignment horizontal="center" vertical="center"/>
    </xf>
    <xf numFmtId="0" fontId="1" fillId="2" borderId="0" xfId="3" applyFill="1" applyAlignment="1">
      <alignment horizontal="center" wrapText="1"/>
    </xf>
    <xf numFmtId="44" fontId="18" fillId="2" borderId="1" xfId="2" applyFont="1" applyFill="1" applyBorder="1" applyAlignment="1">
      <alignment horizontal="right"/>
    </xf>
    <xf numFmtId="44" fontId="18" fillId="2" borderId="3" xfId="2" applyFont="1" applyFill="1" applyBorder="1" applyAlignment="1">
      <alignment horizontal="right"/>
    </xf>
    <xf numFmtId="0" fontId="18" fillId="2" borderId="0" xfId="3" applyFont="1" applyFill="1" applyAlignment="1">
      <alignment horizontal="center" vertical="center" wrapText="1"/>
    </xf>
    <xf numFmtId="0" fontId="18" fillId="2" borderId="34" xfId="3" applyFont="1" applyFill="1" applyBorder="1" applyAlignment="1">
      <alignment horizontal="center" vertical="center" wrapText="1"/>
    </xf>
    <xf numFmtId="0" fontId="18" fillId="6" borderId="1" xfId="3" applyFont="1" applyFill="1" applyBorder="1" applyAlignment="1">
      <alignment horizontal="center" vertical="center"/>
    </xf>
    <xf numFmtId="0" fontId="18" fillId="6" borderId="2" xfId="3" applyFont="1" applyFill="1" applyBorder="1" applyAlignment="1">
      <alignment horizontal="center" vertical="center"/>
    </xf>
    <xf numFmtId="0" fontId="18" fillId="6" borderId="4" xfId="3" applyFont="1" applyFill="1" applyBorder="1" applyAlignment="1">
      <alignment horizontal="center" vertical="center"/>
    </xf>
    <xf numFmtId="0" fontId="18" fillId="6" borderId="5" xfId="3" applyFont="1" applyFill="1" applyBorder="1" applyAlignment="1">
      <alignment horizontal="center" vertical="center"/>
    </xf>
    <xf numFmtId="0" fontId="18" fillId="6" borderId="3" xfId="3" applyFont="1" applyFill="1" applyBorder="1" applyAlignment="1">
      <alignment horizontal="center" vertical="center"/>
    </xf>
    <xf numFmtId="0" fontId="14" fillId="3" borderId="1" xfId="3" applyFont="1" applyFill="1" applyBorder="1" applyAlignment="1">
      <alignment horizontal="center" vertical="center" wrapText="1"/>
    </xf>
    <xf numFmtId="0" fontId="14" fillId="3" borderId="3" xfId="3" applyFont="1" applyFill="1" applyBorder="1" applyAlignment="1">
      <alignment horizontal="center" vertical="center" wrapText="1"/>
    </xf>
    <xf numFmtId="0" fontId="18" fillId="8" borderId="5" xfId="3" applyFont="1" applyFill="1" applyBorder="1" applyAlignment="1">
      <alignment horizontal="center" vertical="center"/>
    </xf>
    <xf numFmtId="0" fontId="9" fillId="5" borderId="1" xfId="3" applyFont="1" applyFill="1" applyBorder="1" applyAlignment="1">
      <alignment horizontal="center" vertical="center" wrapText="1"/>
    </xf>
    <xf numFmtId="0" fontId="9" fillId="5" borderId="2" xfId="3" applyFont="1" applyFill="1" applyBorder="1" applyAlignment="1">
      <alignment horizontal="center" vertical="center" wrapText="1"/>
    </xf>
    <xf numFmtId="0" fontId="9" fillId="5" borderId="3" xfId="3" applyFont="1" applyFill="1" applyBorder="1" applyAlignment="1">
      <alignment horizontal="center" vertical="center" wrapText="1"/>
    </xf>
    <xf numFmtId="0" fontId="6" fillId="3" borderId="0" xfId="3" applyFont="1" applyFill="1" applyAlignment="1">
      <alignment horizontal="left" vertical="center"/>
    </xf>
    <xf numFmtId="14" fontId="7" fillId="3" borderId="1" xfId="3" applyNumberFormat="1" applyFont="1" applyFill="1" applyBorder="1" applyAlignment="1">
      <alignment horizontal="center" vertical="center"/>
    </xf>
    <xf numFmtId="14" fontId="7" fillId="3" borderId="2" xfId="3" applyNumberFormat="1" applyFont="1" applyFill="1" applyBorder="1" applyAlignment="1">
      <alignment horizontal="center" vertical="center"/>
    </xf>
    <xf numFmtId="14" fontId="7" fillId="3" borderId="3" xfId="3" applyNumberFormat="1" applyFont="1" applyFill="1" applyBorder="1" applyAlignment="1">
      <alignment horizontal="center" vertical="center"/>
    </xf>
    <xf numFmtId="0" fontId="8" fillId="3" borderId="0" xfId="3" applyFont="1" applyFill="1" applyAlignment="1">
      <alignment horizontal="left" vertical="center"/>
    </xf>
    <xf numFmtId="0" fontId="10" fillId="3" borderId="0" xfId="3" applyFont="1" applyFill="1" applyAlignment="1">
      <alignment horizontal="left" vertical="center"/>
    </xf>
    <xf numFmtId="0" fontId="9" fillId="3" borderId="1" xfId="3" applyFont="1" applyFill="1" applyBorder="1" applyAlignment="1">
      <alignment horizontal="center" vertical="center"/>
    </xf>
    <xf numFmtId="0" fontId="9" fillId="3" borderId="2" xfId="3" applyFont="1" applyFill="1" applyBorder="1" applyAlignment="1">
      <alignment horizontal="center" vertical="center"/>
    </xf>
    <xf numFmtId="0" fontId="9" fillId="3" borderId="3" xfId="3" applyFont="1" applyFill="1" applyBorder="1" applyAlignment="1">
      <alignment horizontal="center" vertical="center"/>
    </xf>
    <xf numFmtId="0" fontId="18" fillId="2" borderId="2" xfId="3" applyFont="1" applyFill="1" applyBorder="1" applyAlignment="1">
      <alignment horizontal="left" vertical="center" wrapText="1"/>
    </xf>
    <xf numFmtId="0" fontId="35" fillId="2" borderId="0" xfId="3" applyFont="1" applyFill="1" applyAlignment="1">
      <alignment horizontal="right" wrapText="1"/>
    </xf>
    <xf numFmtId="0" fontId="36" fillId="2" borderId="0" xfId="3" applyFont="1" applyFill="1" applyAlignment="1" applyProtection="1">
      <alignment horizontal="left"/>
      <protection locked="0"/>
    </xf>
    <xf numFmtId="0" fontId="36" fillId="0" borderId="0" xfId="3" applyFont="1" applyAlignment="1" applyProtection="1">
      <alignment horizontal="left"/>
      <protection locked="0"/>
    </xf>
    <xf numFmtId="167" fontId="36" fillId="2" borderId="0" xfId="3" applyNumberFormat="1" applyFont="1" applyFill="1" applyAlignment="1" applyProtection="1">
      <alignment horizontal="left"/>
      <protection locked="0"/>
    </xf>
    <xf numFmtId="167" fontId="36" fillId="2" borderId="34" xfId="3" applyNumberFormat="1" applyFont="1" applyFill="1" applyBorder="1" applyAlignment="1" applyProtection="1">
      <alignment horizontal="left"/>
      <protection locked="0"/>
    </xf>
    <xf numFmtId="167" fontId="36" fillId="0" borderId="0" xfId="3" applyNumberFormat="1" applyFont="1" applyAlignment="1" applyProtection="1">
      <alignment horizontal="left"/>
      <protection locked="0"/>
    </xf>
    <xf numFmtId="167" fontId="36" fillId="0" borderId="34" xfId="3" applyNumberFormat="1" applyFont="1" applyBorder="1" applyAlignment="1" applyProtection="1">
      <alignment horizontal="left"/>
      <protection locked="0"/>
    </xf>
    <xf numFmtId="0" fontId="37" fillId="3" borderId="0" xfId="4" applyFont="1" applyFill="1" applyBorder="1" applyAlignment="1" applyProtection="1">
      <alignment horizontal="left"/>
    </xf>
    <xf numFmtId="0" fontId="36" fillId="3" borderId="0" xfId="3" applyFont="1" applyFill="1" applyAlignment="1">
      <alignment horizontal="left"/>
    </xf>
    <xf numFmtId="0" fontId="36" fillId="3" borderId="34" xfId="3" applyFont="1" applyFill="1" applyBorder="1" applyAlignment="1">
      <alignment horizontal="left"/>
    </xf>
    <xf numFmtId="0" fontId="37" fillId="3" borderId="34" xfId="4" applyFont="1" applyFill="1" applyBorder="1" applyAlignment="1" applyProtection="1">
      <alignment horizontal="left"/>
    </xf>
    <xf numFmtId="0" fontId="35" fillId="2" borderId="0" xfId="3" applyFont="1" applyFill="1" applyAlignment="1">
      <alignment horizontal="left"/>
    </xf>
    <xf numFmtId="0" fontId="35" fillId="3" borderId="0" xfId="3" applyFont="1" applyFill="1" applyAlignment="1">
      <alignment horizontal="left"/>
    </xf>
    <xf numFmtId="0" fontId="35" fillId="3" borderId="34" xfId="3" applyFont="1" applyFill="1" applyBorder="1" applyAlignment="1">
      <alignment horizontal="left"/>
    </xf>
    <xf numFmtId="0" fontId="36" fillId="3" borderId="38" xfId="3" applyFont="1" applyFill="1" applyBorder="1" applyAlignment="1">
      <alignment horizontal="left" indent="1"/>
    </xf>
    <xf numFmtId="0" fontId="36" fillId="3" borderId="0" xfId="3" applyFont="1" applyFill="1" applyAlignment="1">
      <alignment horizontal="left" indent="1"/>
    </xf>
    <xf numFmtId="167" fontId="36" fillId="3" borderId="0" xfId="3" applyNumberFormat="1" applyFont="1" applyFill="1" applyAlignment="1">
      <alignment horizontal="left" vertical="center"/>
    </xf>
    <xf numFmtId="167" fontId="36" fillId="3" borderId="34" xfId="3" applyNumberFormat="1" applyFont="1" applyFill="1" applyBorder="1" applyAlignment="1">
      <alignment horizontal="left" vertical="center"/>
    </xf>
    <xf numFmtId="0" fontId="37" fillId="3" borderId="38" xfId="4" applyFont="1" applyFill="1" applyBorder="1" applyAlignment="1" applyProtection="1">
      <alignment horizontal="left" indent="1"/>
    </xf>
    <xf numFmtId="0" fontId="37" fillId="3" borderId="0" xfId="4" applyFont="1" applyFill="1" applyBorder="1" applyAlignment="1" applyProtection="1">
      <alignment horizontal="left" indent="1"/>
    </xf>
    <xf numFmtId="0" fontId="37" fillId="3" borderId="38" xfId="4" applyFont="1" applyFill="1" applyBorder="1" applyAlignment="1" applyProtection="1">
      <alignment horizontal="left" wrapText="1" indent="1"/>
    </xf>
    <xf numFmtId="0" fontId="37" fillId="3" borderId="0" xfId="4" applyFont="1" applyFill="1" applyBorder="1" applyAlignment="1" applyProtection="1">
      <alignment horizontal="left" wrapText="1" indent="1"/>
    </xf>
    <xf numFmtId="0" fontId="37" fillId="3" borderId="0" xfId="4" applyFont="1" applyFill="1" applyBorder="1" applyAlignment="1" applyProtection="1">
      <alignment horizontal="left" vertical="center"/>
    </xf>
    <xf numFmtId="0" fontId="37" fillId="3" borderId="34" xfId="4" applyFont="1" applyFill="1" applyBorder="1" applyAlignment="1" applyProtection="1">
      <alignment horizontal="left" vertical="center"/>
    </xf>
    <xf numFmtId="0" fontId="35" fillId="0" borderId="0" xfId="3" applyFont="1" applyAlignment="1">
      <alignment horizontal="left" vertical="center" wrapText="1"/>
    </xf>
    <xf numFmtId="0" fontId="1" fillId="3" borderId="5" xfId="3" applyFill="1" applyBorder="1" applyAlignment="1">
      <alignment horizontal="left"/>
    </xf>
    <xf numFmtId="0" fontId="1" fillId="3" borderId="37" xfId="3" applyFill="1" applyBorder="1" applyAlignment="1">
      <alignment horizontal="left"/>
    </xf>
    <xf numFmtId="0" fontId="35" fillId="0" borderId="0" xfId="3" applyFont="1" applyAlignment="1">
      <alignment horizontal="left" wrapText="1"/>
    </xf>
    <xf numFmtId="0" fontId="35" fillId="3" borderId="38" xfId="3" applyFont="1" applyFill="1" applyBorder="1" applyAlignment="1">
      <alignment horizontal="left"/>
    </xf>
    <xf numFmtId="0" fontId="40" fillId="3" borderId="38" xfId="3" applyFont="1" applyFill="1" applyBorder="1" applyAlignment="1">
      <alignment horizontal="left" vertical="center" wrapText="1"/>
    </xf>
    <xf numFmtId="0" fontId="40" fillId="3" borderId="0" xfId="3" applyFont="1" applyFill="1" applyAlignment="1">
      <alignment horizontal="left" vertical="center" wrapText="1"/>
    </xf>
    <xf numFmtId="0" fontId="35" fillId="3" borderId="0" xfId="3" applyFont="1" applyFill="1" applyAlignment="1">
      <alignment horizontal="left" vertical="center"/>
    </xf>
    <xf numFmtId="0" fontId="36" fillId="3" borderId="0" xfId="3" applyFont="1" applyFill="1" applyAlignment="1">
      <alignment horizontal="left" vertical="top" wrapText="1"/>
    </xf>
    <xf numFmtId="0" fontId="35" fillId="2" borderId="0" xfId="3" applyFont="1" applyFill="1" applyAlignment="1">
      <alignment horizontal="left" vertical="center" wrapText="1"/>
    </xf>
    <xf numFmtId="0" fontId="1" fillId="0" borderId="0" xfId="3" applyAlignment="1">
      <alignment vertical="center"/>
    </xf>
    <xf numFmtId="0" fontId="6" fillId="0" borderId="0" xfId="3" applyFont="1" applyAlignment="1">
      <alignment horizontal="center"/>
    </xf>
    <xf numFmtId="0" fontId="8" fillId="2" borderId="0" xfId="3" applyFont="1" applyFill="1" applyAlignment="1">
      <alignment horizontal="center"/>
    </xf>
    <xf numFmtId="0" fontId="11" fillId="3" borderId="0" xfId="3" applyFont="1" applyFill="1" applyAlignment="1">
      <alignment horizontal="center"/>
    </xf>
    <xf numFmtId="0" fontId="7" fillId="6" borderId="0" xfId="3" applyFont="1" applyFill="1" applyAlignment="1">
      <alignment horizontal="center"/>
    </xf>
    <xf numFmtId="0" fontId="37" fillId="3" borderId="0" xfId="4" applyFont="1" applyFill="1" applyAlignment="1" applyProtection="1"/>
    <xf numFmtId="0" fontId="35" fillId="2" borderId="0" xfId="3" applyFont="1" applyFill="1" applyAlignment="1">
      <alignment horizontal="center" wrapText="1"/>
    </xf>
  </cellXfs>
  <cellStyles count="5">
    <cellStyle name="Comma" xfId="1" builtinId="3"/>
    <cellStyle name="Currency" xfId="2" builtinId="4"/>
    <cellStyle name="Hyperlink" xfId="4" builtinId="8"/>
    <cellStyle name="Normal" xfId="0" builtinId="0"/>
    <cellStyle name="Normal 2" xfId="3" xr:uid="{C58A7534-E866-4EF0-9A64-7182023D23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11</xdr:col>
      <xdr:colOff>441755</xdr:colOff>
      <xdr:row>1</xdr:row>
      <xdr:rowOff>148726</xdr:rowOff>
    </xdr:from>
    <xdr:ext cx="1159839" cy="870903"/>
    <xdr:pic>
      <xdr:nvPicPr>
        <xdr:cNvPr id="2" name="Picture 1">
          <a:extLst>
            <a:ext uri="{FF2B5EF4-FFF2-40B4-BE49-F238E27FC236}">
              <a16:creationId xmlns:a16="http://schemas.microsoft.com/office/drawing/2014/main" id="{CB4C70BD-3BEC-4ED1-93A5-C8C72DDDE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7355" y="310651"/>
          <a:ext cx="1159839" cy="870903"/>
        </a:xfrm>
        <a:prstGeom prst="rect">
          <a:avLst/>
        </a:prstGeom>
      </xdr:spPr>
    </xdr:pic>
    <xdr:clientData/>
  </xdr:oneCellAnchor>
  <xdr:oneCellAnchor>
    <xdr:from>
      <xdr:col>8</xdr:col>
      <xdr:colOff>44175</xdr:colOff>
      <xdr:row>3</xdr:row>
      <xdr:rowOff>265043</xdr:rowOff>
    </xdr:from>
    <xdr:ext cx="4873706" cy="264560"/>
    <xdr:sp macro="" textlink="">
      <xdr:nvSpPr>
        <xdr:cNvPr id="3" name="TextBox 2">
          <a:extLst>
            <a:ext uri="{FF2B5EF4-FFF2-40B4-BE49-F238E27FC236}">
              <a16:creationId xmlns:a16="http://schemas.microsoft.com/office/drawing/2014/main" id="{3CAF76A8-5953-48F5-A419-19FF96B6A7A8}"/>
            </a:ext>
          </a:extLst>
        </xdr:cNvPr>
        <xdr:cNvSpPr txBox="1"/>
      </xdr:nvSpPr>
      <xdr:spPr>
        <a:xfrm>
          <a:off x="4920975" y="646043"/>
          <a:ext cx="4873706" cy="2645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t>This</a:t>
          </a:r>
          <a:r>
            <a:rPr lang="en-US" sz="1100" b="1" baseline="0"/>
            <a:t> Calculator</a:t>
          </a:r>
          <a:r>
            <a:rPr lang="en-US" sz="1100" b="1"/>
            <a:t> is most useful when acccessed and</a:t>
          </a:r>
          <a:r>
            <a:rPr lang="en-US" sz="1100" b="1" baseline="0"/>
            <a:t> used in the electronic format.</a:t>
          </a:r>
        </a:p>
      </xdr:txBody>
    </xdr:sp>
    <xdr:clientData/>
  </xdr:oneCellAnchor>
  <xdr:oneCellAnchor>
    <xdr:from>
      <xdr:col>7</xdr:col>
      <xdr:colOff>6758137</xdr:colOff>
      <xdr:row>37</xdr:row>
      <xdr:rowOff>51107</xdr:rowOff>
    </xdr:from>
    <xdr:ext cx="945034" cy="1197659"/>
    <xdr:pic>
      <xdr:nvPicPr>
        <xdr:cNvPr id="4" name="Picture 3">
          <a:extLst>
            <a:ext uri="{FF2B5EF4-FFF2-40B4-BE49-F238E27FC236}">
              <a16:creationId xmlns:a16="http://schemas.microsoft.com/office/drawing/2014/main" id="{03D15946-B12B-4656-90C9-27974850424A}"/>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951" t="40473" r="41216" b="39043"/>
        <a:stretch/>
      </xdr:blipFill>
      <xdr:spPr>
        <a:xfrm rot="653094">
          <a:off x="4872187" y="6042332"/>
          <a:ext cx="945034" cy="1197659"/>
        </a:xfrm>
        <a:prstGeom prst="rect">
          <a:avLst/>
        </a:prstGeom>
      </xdr:spPr>
    </xdr:pic>
    <xdr:clientData/>
  </xdr:oneCellAnchor>
  <xdr:oneCellAnchor>
    <xdr:from>
      <xdr:col>7</xdr:col>
      <xdr:colOff>6368405</xdr:colOff>
      <xdr:row>7</xdr:row>
      <xdr:rowOff>92809</xdr:rowOff>
    </xdr:from>
    <xdr:ext cx="1048360" cy="1152451"/>
    <xdr:pic>
      <xdr:nvPicPr>
        <xdr:cNvPr id="5" name="Picture 4">
          <a:extLst>
            <a:ext uri="{FF2B5EF4-FFF2-40B4-BE49-F238E27FC236}">
              <a16:creationId xmlns:a16="http://schemas.microsoft.com/office/drawing/2014/main" id="{D1E811C2-2AB2-45AF-94E5-879CC0785B0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72980" y="1226284"/>
          <a:ext cx="1048360" cy="1152451"/>
        </a:xfrm>
        <a:prstGeom prst="rect">
          <a:avLst/>
        </a:prstGeom>
      </xdr:spPr>
    </xdr:pic>
    <xdr:clientData/>
  </xdr:oneCellAnchor>
  <xdr:oneCellAnchor>
    <xdr:from>
      <xdr:col>7</xdr:col>
      <xdr:colOff>5822884</xdr:colOff>
      <xdr:row>1</xdr:row>
      <xdr:rowOff>249478</xdr:rowOff>
    </xdr:from>
    <xdr:ext cx="1588236" cy="909601"/>
    <xdr:pic>
      <xdr:nvPicPr>
        <xdr:cNvPr id="6" name="Picture 5">
          <a:extLst>
            <a:ext uri="{FF2B5EF4-FFF2-40B4-BE49-F238E27FC236}">
              <a16:creationId xmlns:a16="http://schemas.microsoft.com/office/drawing/2014/main" id="{DCD8906C-DD19-4828-B15E-E3178135559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79909" y="325678"/>
          <a:ext cx="1588236" cy="909601"/>
        </a:xfrm>
        <a:prstGeom prst="rect">
          <a:avLst/>
        </a:prstGeom>
      </xdr:spPr>
    </xdr:pic>
    <xdr:clientData/>
  </xdr:oneCellAnchor>
  <xdr:oneCellAnchor>
    <xdr:from>
      <xdr:col>7</xdr:col>
      <xdr:colOff>4435598</xdr:colOff>
      <xdr:row>0</xdr:row>
      <xdr:rowOff>32680</xdr:rowOff>
    </xdr:from>
    <xdr:ext cx="1032997" cy="942044"/>
    <xdr:pic>
      <xdr:nvPicPr>
        <xdr:cNvPr id="7" name="Picture 6">
          <a:extLst>
            <a:ext uri="{FF2B5EF4-FFF2-40B4-BE49-F238E27FC236}">
              <a16:creationId xmlns:a16="http://schemas.microsoft.com/office/drawing/2014/main" id="{C757D473-967B-463A-9BAC-BA6110ACFF5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73748" y="32680"/>
          <a:ext cx="1032997" cy="942044"/>
        </a:xfrm>
        <a:prstGeom prst="rect">
          <a:avLst/>
        </a:prstGeom>
      </xdr:spPr>
    </xdr:pic>
    <xdr:clientData/>
  </xdr:oneCellAnchor>
  <xdr:oneCellAnchor>
    <xdr:from>
      <xdr:col>8</xdr:col>
      <xdr:colOff>53645</xdr:colOff>
      <xdr:row>1</xdr:row>
      <xdr:rowOff>23678</xdr:rowOff>
    </xdr:from>
    <xdr:ext cx="1110320" cy="1204158"/>
    <xdr:pic>
      <xdr:nvPicPr>
        <xdr:cNvPr id="8" name="Picture 7">
          <a:extLst>
            <a:ext uri="{FF2B5EF4-FFF2-40B4-BE49-F238E27FC236}">
              <a16:creationId xmlns:a16="http://schemas.microsoft.com/office/drawing/2014/main" id="{561BF356-4E8D-4502-8D68-D2F688047628}"/>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1650" t="41565" r="41216" b="39043"/>
        <a:stretch/>
      </xdr:blipFill>
      <xdr:spPr>
        <a:xfrm rot="653094">
          <a:off x="4930445" y="185603"/>
          <a:ext cx="1110320" cy="1204158"/>
        </a:xfrm>
        <a:prstGeom prst="rect">
          <a:avLst/>
        </a:prstGeom>
      </xdr:spPr>
    </xdr:pic>
    <xdr:clientData/>
  </xdr:oneCellAnchor>
  <xdr:oneCellAnchor>
    <xdr:from>
      <xdr:col>8</xdr:col>
      <xdr:colOff>1195616</xdr:colOff>
      <xdr:row>1</xdr:row>
      <xdr:rowOff>239486</xdr:rowOff>
    </xdr:from>
    <xdr:ext cx="1527810" cy="743370"/>
    <xdr:pic>
      <xdr:nvPicPr>
        <xdr:cNvPr id="9" name="Picture 8">
          <a:extLst>
            <a:ext uri="{FF2B5EF4-FFF2-40B4-BE49-F238E27FC236}">
              <a16:creationId xmlns:a16="http://schemas.microsoft.com/office/drawing/2014/main" id="{808E8387-69AE-4EBD-989E-6D1FE32382A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481866" y="325211"/>
          <a:ext cx="1527810" cy="743370"/>
        </a:xfrm>
        <a:prstGeom prst="rect">
          <a:avLst/>
        </a:prstGeom>
      </xdr:spPr>
    </xdr:pic>
    <xdr:clientData/>
  </xdr:oneCellAnchor>
  <xdr:oneCellAnchor>
    <xdr:from>
      <xdr:col>10</xdr:col>
      <xdr:colOff>477393</xdr:colOff>
      <xdr:row>1</xdr:row>
      <xdr:rowOff>108857</xdr:rowOff>
    </xdr:from>
    <xdr:ext cx="914399" cy="950141"/>
    <xdr:pic>
      <xdr:nvPicPr>
        <xdr:cNvPr id="10" name="Picture 9">
          <a:extLst>
            <a:ext uri="{FF2B5EF4-FFF2-40B4-BE49-F238E27FC236}">
              <a16:creationId xmlns:a16="http://schemas.microsoft.com/office/drawing/2014/main" id="{D51F93F7-1FBA-42CF-AECC-D06E1B954B0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573393" y="270782"/>
          <a:ext cx="914399" cy="950141"/>
        </a:xfrm>
        <a:prstGeom prst="rect">
          <a:avLst/>
        </a:prstGeom>
      </xdr:spPr>
    </xdr:pic>
    <xdr:clientData/>
  </xdr:oneCellAnchor>
  <xdr:oneCellAnchor>
    <xdr:from>
      <xdr:col>2</xdr:col>
      <xdr:colOff>163129</xdr:colOff>
      <xdr:row>1</xdr:row>
      <xdr:rowOff>63498</xdr:rowOff>
    </xdr:from>
    <xdr:ext cx="2847496" cy="1262685"/>
    <xdr:pic>
      <xdr:nvPicPr>
        <xdr:cNvPr id="11" name="Picture 10">
          <a:extLst>
            <a:ext uri="{FF2B5EF4-FFF2-40B4-BE49-F238E27FC236}">
              <a16:creationId xmlns:a16="http://schemas.microsoft.com/office/drawing/2014/main" id="{E745907C-DE7A-449F-83B7-E9D3C4AEAF2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82329" y="225423"/>
          <a:ext cx="2847496" cy="12626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156708</xdr:colOff>
      <xdr:row>1</xdr:row>
      <xdr:rowOff>12700</xdr:rowOff>
    </xdr:from>
    <xdr:to>
      <xdr:col>5</xdr:col>
      <xdr:colOff>627380</xdr:colOff>
      <xdr:row>5</xdr:row>
      <xdr:rowOff>93821</xdr:rowOff>
    </xdr:to>
    <xdr:pic>
      <xdr:nvPicPr>
        <xdr:cNvPr id="2" name="Picture 1">
          <a:extLst>
            <a:ext uri="{FF2B5EF4-FFF2-40B4-BE49-F238E27FC236}">
              <a16:creationId xmlns:a16="http://schemas.microsoft.com/office/drawing/2014/main" id="{7A5B001E-6FD6-43A9-83F0-0AC9C1E176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613" y="187960"/>
          <a:ext cx="3377702" cy="14622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Education\K-12%20Schools\K-12%20Schools\24-25%20SY%20K-12%20Schools\Commodity%20Processing%20Calculator%20SY24-25\Red%20Gold%20SY2425%20Commodity%20Calculator%20Master%20File%20Version%2010.12.23.xlsx" TargetMode="External"/><Relationship Id="rId1" Type="http://schemas.openxmlformats.org/officeDocument/2006/relationships/externalLinkPath" Target="Red%20Gold%20SY2425%20Commodity%20Calculator%20Master%20File%20Version%2010.1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20-21 CALCULATOR RGBRAND OLD"/>
      <sheetName val="SY2425 RG BRAND CALCULATOR"/>
      <sheetName val="SY2425 GENERIC GENERAL INTROD"/>
      <sheetName val="SY2425 GENERAL INFORMATION NOI"/>
      <sheetName val="SY2425 GENERAL INFORM. NOT NOI"/>
      <sheetName val="SY2425 REBATE REQUEST FORM"/>
      <sheetName val="SY2425 ELIGIBLE DISTRIB. BRANDS"/>
      <sheetName val="#1-B RED GOLD &amp; DISTR SY 09-10"/>
      <sheetName val="#1-B alt. RG Brands SY 09-10"/>
      <sheetName val="SY2425 Ebate Enrollment Form"/>
      <sheetName val="SY2223 EBATE DISTRI. AGREEMENT "/>
      <sheetName val="SY2425 South Carolina"/>
    </sheetNames>
    <sheetDataSet>
      <sheetData sheetId="0">
        <row r="2">
          <cell r="W2">
            <v>0.46860000000000002</v>
          </cell>
        </row>
        <row r="3">
          <cell r="W3" t="str">
            <v>2020/2021</v>
          </cell>
        </row>
        <row r="4">
          <cell r="W4">
            <v>39900</v>
          </cell>
        </row>
        <row r="5">
          <cell r="W5" t="str">
            <v>11/01/2019</v>
          </cell>
        </row>
        <row r="62">
          <cell r="C62" t="str">
            <v>NOTE 1:  USDA WBSCM Item Code 100332 / Tomato Paste For Bulk Processing.</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batten@redgold.com" TargetMode="External"/><Relationship Id="rId3" Type="http://schemas.openxmlformats.org/officeDocument/2006/relationships/hyperlink" Target="mailto:jchaffin@redgold.com" TargetMode="External"/><Relationship Id="rId7" Type="http://schemas.openxmlformats.org/officeDocument/2006/relationships/hyperlink" Target="mailto:lhawes@redgold.com" TargetMode="External"/><Relationship Id="rId12" Type="http://schemas.openxmlformats.org/officeDocument/2006/relationships/drawing" Target="../drawings/drawing2.xml"/><Relationship Id="rId2" Type="http://schemas.openxmlformats.org/officeDocument/2006/relationships/hyperlink" Target="http://www.k12tomatoes.com/" TargetMode="External"/><Relationship Id="rId1" Type="http://schemas.openxmlformats.org/officeDocument/2006/relationships/hyperlink" Target="http://www.redgold.com/red-gold-company/foodservice/k-12-school-program" TargetMode="External"/><Relationship Id="rId6" Type="http://schemas.openxmlformats.org/officeDocument/2006/relationships/hyperlink" Target="mailto:dmeiring@redgold.com" TargetMode="External"/><Relationship Id="rId11" Type="http://schemas.openxmlformats.org/officeDocument/2006/relationships/printerSettings" Target="../printerSettings/printerSettings2.bin"/><Relationship Id="rId5" Type="http://schemas.openxmlformats.org/officeDocument/2006/relationships/hyperlink" Target="mailto:tholmes@redgold.com" TargetMode="External"/><Relationship Id="rId10" Type="http://schemas.openxmlformats.org/officeDocument/2006/relationships/hyperlink" Target="mailto:rbowen@redgold.com" TargetMode="External"/><Relationship Id="rId4" Type="http://schemas.openxmlformats.org/officeDocument/2006/relationships/hyperlink" Target="http://www.redgold.com/red-gold-company/foodservice/k-12-school-program" TargetMode="External"/><Relationship Id="rId9" Type="http://schemas.openxmlformats.org/officeDocument/2006/relationships/hyperlink" Target="mailto:dmccullough@redgol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3C1C0-C602-4B6B-A7C3-150054CF516B}">
  <sheetPr>
    <pageSetUpPr fitToPage="1"/>
  </sheetPr>
  <dimension ref="A1:AK68"/>
  <sheetViews>
    <sheetView tabSelected="1" zoomScale="60" zoomScaleNormal="60" zoomScaleSheetLayoutView="30" workbookViewId="0">
      <selection activeCell="N16" sqref="N16"/>
    </sheetView>
  </sheetViews>
  <sheetFormatPr defaultColWidth="9.140625" defaultRowHeight="12.75" x14ac:dyDescent="0.2"/>
  <cols>
    <col min="1" max="1" width="1" style="14" customWidth="1"/>
    <col min="2" max="2" width="29.42578125" style="133" hidden="1" customWidth="1"/>
    <col min="3" max="3" width="10.85546875" style="187" customWidth="1"/>
    <col min="4" max="4" width="12.7109375" style="188" customWidth="1"/>
    <col min="5" max="5" width="13.42578125" style="188" customWidth="1"/>
    <col min="6" max="6" width="13" style="187" customWidth="1"/>
    <col min="7" max="7" width="10.42578125" style="14" customWidth="1"/>
    <col min="8" max="8" width="111.140625" style="14" customWidth="1"/>
    <col min="9" max="9" width="17.85546875" style="14" customWidth="1"/>
    <col min="10" max="10" width="17.42578125" style="187" customWidth="1"/>
    <col min="11" max="11" width="15.5703125" style="11" customWidth="1"/>
    <col min="12" max="12" width="14.140625" style="14" customWidth="1"/>
    <col min="13" max="13" width="13" style="14" customWidth="1"/>
    <col min="14" max="14" width="11" style="14" customWidth="1"/>
    <col min="15" max="15" width="13.7109375" style="189" customWidth="1"/>
    <col min="16" max="16" width="13" style="14" customWidth="1"/>
    <col min="17" max="17" width="13.7109375" style="189" customWidth="1"/>
    <col min="18" max="18" width="1.140625" style="14" customWidth="1"/>
    <col min="19" max="19" width="11.5703125" style="10" customWidth="1"/>
    <col min="20" max="20" width="13.5703125" style="10" customWidth="1"/>
    <col min="21" max="21" width="9.140625" style="11" customWidth="1"/>
    <col min="22" max="22" width="9.140625" style="12"/>
    <col min="23" max="23" width="10.85546875" style="12" bestFit="1" customWidth="1"/>
    <col min="24" max="32" width="9.140625" style="12"/>
    <col min="33" max="33" width="9.140625" style="13"/>
    <col min="34" max="37" width="9.140625" style="11"/>
    <col min="38" max="16384" width="9.140625" style="14"/>
  </cols>
  <sheetData>
    <row r="1" spans="1:37" ht="7.5" customHeight="1" thickBot="1" x14ac:dyDescent="0.25">
      <c r="A1" s="1">
        <v>65</v>
      </c>
      <c r="B1" s="2"/>
      <c r="C1" s="3"/>
      <c r="D1" s="4"/>
      <c r="E1" s="4"/>
      <c r="F1" s="3"/>
      <c r="G1" s="1"/>
      <c r="H1" s="1"/>
      <c r="I1" s="5"/>
      <c r="J1" s="6"/>
      <c r="K1" s="7"/>
      <c r="L1" s="5"/>
      <c r="M1" s="5"/>
      <c r="N1" s="5"/>
      <c r="O1" s="8" t="s">
        <v>0</v>
      </c>
      <c r="P1" s="5"/>
      <c r="Q1" s="9"/>
      <c r="R1" s="5"/>
    </row>
    <row r="2" spans="1:37" ht="27.75" customHeight="1" thickBot="1" x14ac:dyDescent="0.25">
      <c r="A2" s="1"/>
      <c r="B2" s="2"/>
      <c r="C2" s="3"/>
      <c r="D2" s="4"/>
      <c r="E2" s="4"/>
      <c r="F2" s="3"/>
      <c r="G2" s="282" t="str">
        <f>("SCHOOL YEAR "&amp;School_Year)</f>
        <v>SCHOOL YEAR 2024/2025</v>
      </c>
      <c r="H2" s="282"/>
      <c r="I2" s="5"/>
      <c r="J2" s="6"/>
      <c r="K2" s="7"/>
      <c r="L2" s="15"/>
      <c r="M2" s="15"/>
      <c r="N2" s="283" t="s">
        <v>1</v>
      </c>
      <c r="O2" s="284"/>
      <c r="P2" s="284"/>
      <c r="Q2" s="285"/>
      <c r="R2" s="16"/>
      <c r="V2" s="12" t="s">
        <v>2</v>
      </c>
      <c r="W2" s="12">
        <v>0.94789999999999996</v>
      </c>
    </row>
    <row r="3" spans="1:37" ht="42" customHeight="1" thickBot="1" x14ac:dyDescent="0.25">
      <c r="A3" s="1"/>
      <c r="B3" s="2"/>
      <c r="C3" s="3"/>
      <c r="D3" s="4"/>
      <c r="E3" s="4"/>
      <c r="F3" s="3"/>
      <c r="G3" s="286" t="s">
        <v>3</v>
      </c>
      <c r="H3" s="286"/>
      <c r="I3" s="15"/>
      <c r="J3" s="17"/>
      <c r="K3" s="18"/>
      <c r="L3" s="15"/>
      <c r="M3" s="15"/>
      <c r="N3" s="279" t="s">
        <v>4</v>
      </c>
      <c r="O3" s="280"/>
      <c r="P3" s="280"/>
      <c r="Q3" s="281"/>
      <c r="R3" s="16"/>
      <c r="V3" s="12" t="s">
        <v>5</v>
      </c>
      <c r="W3" s="12" t="s">
        <v>6</v>
      </c>
    </row>
    <row r="4" spans="1:37" ht="23.25" customHeight="1" thickBot="1" x14ac:dyDescent="0.25">
      <c r="A4" s="1"/>
      <c r="B4" s="2"/>
      <c r="C4" s="3"/>
      <c r="D4" s="4"/>
      <c r="E4" s="4"/>
      <c r="F4" s="3"/>
      <c r="G4" s="287" t="s">
        <v>7</v>
      </c>
      <c r="H4" s="287"/>
      <c r="I4" s="19"/>
      <c r="J4" s="20"/>
      <c r="K4" s="19"/>
      <c r="L4" s="19"/>
      <c r="M4" s="19"/>
      <c r="N4" s="288" t="s">
        <v>8</v>
      </c>
      <c r="O4" s="289"/>
      <c r="P4" s="289"/>
      <c r="Q4" s="290"/>
      <c r="R4" s="21"/>
      <c r="V4" s="12" t="s">
        <v>9</v>
      </c>
      <c r="W4" s="12">
        <v>39900</v>
      </c>
    </row>
    <row r="5" spans="1:37" s="34" customFormat="1" ht="20.100000000000001" customHeight="1" thickBot="1" x14ac:dyDescent="0.25">
      <c r="A5" s="22"/>
      <c r="B5" s="23"/>
      <c r="C5" s="6"/>
      <c r="D5" s="24"/>
      <c r="E5" s="24"/>
      <c r="F5" s="6"/>
      <c r="G5" s="5"/>
      <c r="H5" s="25" t="s">
        <v>0</v>
      </c>
      <c r="I5" s="26"/>
      <c r="J5" s="27"/>
      <c r="K5" s="28"/>
      <c r="L5" s="26"/>
      <c r="M5" s="26"/>
      <c r="N5" s="276" t="s">
        <v>10</v>
      </c>
      <c r="O5" s="277"/>
      <c r="P5" s="276" t="s">
        <v>11</v>
      </c>
      <c r="Q5" s="277"/>
      <c r="R5" s="22"/>
      <c r="S5" s="29"/>
      <c r="T5" s="29"/>
      <c r="U5" s="30"/>
      <c r="V5" s="31" t="s">
        <v>12</v>
      </c>
      <c r="W5" s="32" t="s">
        <v>13</v>
      </c>
      <c r="X5" s="31"/>
      <c r="Y5" s="31"/>
      <c r="Z5" s="31"/>
      <c r="AA5" s="31"/>
      <c r="AB5" s="31"/>
      <c r="AC5" s="31"/>
      <c r="AD5" s="31"/>
      <c r="AE5" s="31"/>
      <c r="AF5" s="31"/>
      <c r="AG5" s="33"/>
      <c r="AH5" s="30"/>
      <c r="AI5" s="30"/>
      <c r="AJ5" s="30"/>
      <c r="AK5" s="30"/>
    </row>
    <row r="6" spans="1:37" s="47" customFormat="1" ht="80.099999999999994" customHeight="1" thickBot="1" x14ac:dyDescent="0.3">
      <c r="A6" s="35"/>
      <c r="B6" s="36" t="s">
        <v>14</v>
      </c>
      <c r="C6" s="37" t="s">
        <v>15</v>
      </c>
      <c r="D6" s="38" t="s">
        <v>16</v>
      </c>
      <c r="E6" s="38" t="s">
        <v>17</v>
      </c>
      <c r="F6" s="38" t="s">
        <v>18</v>
      </c>
      <c r="G6" s="291" t="s">
        <v>19</v>
      </c>
      <c r="H6" s="291"/>
      <c r="I6" s="38" t="s">
        <v>20</v>
      </c>
      <c r="J6" s="38" t="s">
        <v>21</v>
      </c>
      <c r="K6" s="38" t="s">
        <v>22</v>
      </c>
      <c r="L6" s="39" t="s">
        <v>23</v>
      </c>
      <c r="M6" s="40" t="s">
        <v>24</v>
      </c>
      <c r="N6" s="37" t="s">
        <v>25</v>
      </c>
      <c r="O6" s="41" t="s">
        <v>26</v>
      </c>
      <c r="P6" s="38" t="s">
        <v>27</v>
      </c>
      <c r="Q6" s="41" t="s">
        <v>26</v>
      </c>
      <c r="R6" s="35"/>
      <c r="S6" s="42"/>
      <c r="T6" s="43"/>
      <c r="U6" s="44"/>
      <c r="V6" s="45" t="s">
        <v>28</v>
      </c>
      <c r="W6" s="45"/>
      <c r="X6" s="44"/>
      <c r="Y6" s="44"/>
      <c r="Z6" s="44"/>
      <c r="AA6" s="44"/>
      <c r="AB6" s="44"/>
      <c r="AC6" s="44"/>
      <c r="AD6" s="44"/>
      <c r="AE6" s="44"/>
      <c r="AF6" s="44"/>
      <c r="AG6" s="46"/>
      <c r="AH6" s="44"/>
      <c r="AI6" s="44"/>
      <c r="AJ6" s="44"/>
      <c r="AK6" s="44"/>
    </row>
    <row r="7" spans="1:37" s="58" customFormat="1" ht="27" customHeight="1" thickBot="1" x14ac:dyDescent="0.3">
      <c r="A7" s="48"/>
      <c r="B7" s="48"/>
      <c r="C7" s="273" t="s">
        <v>29</v>
      </c>
      <c r="D7" s="274"/>
      <c r="E7" s="274"/>
      <c r="F7" s="274"/>
      <c r="G7" s="274"/>
      <c r="H7" s="274"/>
      <c r="I7" s="274"/>
      <c r="J7" s="274"/>
      <c r="K7" s="274"/>
      <c r="L7" s="274"/>
      <c r="M7" s="49">
        <f>PTV</f>
        <v>0.94789999999999996</v>
      </c>
      <c r="N7" s="50"/>
      <c r="O7" s="51"/>
      <c r="P7" s="50"/>
      <c r="Q7" s="52"/>
      <c r="R7" s="48"/>
      <c r="S7" s="53"/>
      <c r="T7" s="53"/>
      <c r="U7" s="54"/>
      <c r="V7" s="55" t="s">
        <v>30</v>
      </c>
      <c r="W7" s="55"/>
      <c r="X7" s="55"/>
      <c r="Y7" s="55"/>
      <c r="Z7" s="55"/>
      <c r="AA7" s="55"/>
      <c r="AB7" s="55"/>
      <c r="AC7" s="55"/>
      <c r="AD7" s="55"/>
      <c r="AE7" s="55"/>
      <c r="AF7" s="55"/>
      <c r="AG7" s="56"/>
      <c r="AH7" s="55"/>
      <c r="AI7" s="55"/>
      <c r="AJ7" s="55"/>
      <c r="AK7" s="57"/>
    </row>
    <row r="8" spans="1:37" s="12" customFormat="1" ht="18.95" customHeight="1" x14ac:dyDescent="0.2">
      <c r="A8" s="1"/>
      <c r="B8" s="59" t="s">
        <v>31</v>
      </c>
      <c r="C8" s="60" t="s">
        <v>32</v>
      </c>
      <c r="D8" s="61" t="s">
        <v>33</v>
      </c>
      <c r="E8" s="62">
        <v>530</v>
      </c>
      <c r="F8" s="63" t="s">
        <v>34</v>
      </c>
      <c r="G8" s="257" t="s">
        <v>35</v>
      </c>
      <c r="H8" s="258"/>
      <c r="I8" s="63" t="s">
        <v>36</v>
      </c>
      <c r="J8" s="64" t="s">
        <v>37</v>
      </c>
      <c r="K8" s="65">
        <f t="shared" ref="K8:K20" si="0">39900/$L8</f>
        <v>3866.2790697674418</v>
      </c>
      <c r="L8" s="66">
        <v>10.32</v>
      </c>
      <c r="M8" s="67">
        <f t="shared" ref="M8:M20" si="1">ROUND((PTV*$L8),2)</f>
        <v>9.7799999999999994</v>
      </c>
      <c r="N8" s="68"/>
      <c r="O8" s="69" t="str">
        <f t="shared" ref="O8:O20" si="2">IF(N8="","    -",L8*N8)</f>
        <v xml:space="preserve">    -</v>
      </c>
      <c r="P8" s="70"/>
      <c r="Q8" s="71" t="str">
        <f t="shared" ref="Q8:Q20" si="3">IF(P8="","    -",ROUNDUP($P8/$E8,0)*$L8)</f>
        <v xml:space="preserve">    -</v>
      </c>
      <c r="R8" s="1"/>
      <c r="S8" s="72">
        <f t="shared" ref="S8:S20" si="4">N8*M8</f>
        <v>0</v>
      </c>
      <c r="T8" s="72">
        <f t="shared" ref="T8:T20" si="5">ROUNDUP((P8/E8),0)*M8</f>
        <v>0</v>
      </c>
      <c r="U8" s="11"/>
      <c r="AG8" s="13"/>
      <c r="AH8" s="11"/>
      <c r="AI8" s="11"/>
      <c r="AJ8" s="11"/>
      <c r="AK8" s="11"/>
    </row>
    <row r="9" spans="1:37" s="12" customFormat="1" ht="18.95" customHeight="1" x14ac:dyDescent="0.2">
      <c r="A9" s="1"/>
      <c r="B9" s="2" t="s">
        <v>31</v>
      </c>
      <c r="C9" s="60" t="s">
        <v>38</v>
      </c>
      <c r="D9" s="61" t="s">
        <v>39</v>
      </c>
      <c r="E9" s="61">
        <v>420</v>
      </c>
      <c r="F9" s="63" t="s">
        <v>40</v>
      </c>
      <c r="G9" s="249" t="s">
        <v>41</v>
      </c>
      <c r="H9" s="250"/>
      <c r="I9" s="63" t="s">
        <v>42</v>
      </c>
      <c r="J9" s="64" t="s">
        <v>43</v>
      </c>
      <c r="K9" s="65">
        <f t="shared" si="0"/>
        <v>5443.3833560709409</v>
      </c>
      <c r="L9" s="66">
        <v>7.33</v>
      </c>
      <c r="M9" s="73">
        <f t="shared" si="1"/>
        <v>6.95</v>
      </c>
      <c r="N9" s="74"/>
      <c r="O9" s="75" t="str">
        <f t="shared" si="2"/>
        <v xml:space="preserve">    -</v>
      </c>
      <c r="P9" s="76"/>
      <c r="Q9" s="77" t="str">
        <f t="shared" si="3"/>
        <v xml:space="preserve">    -</v>
      </c>
      <c r="R9" s="1"/>
      <c r="S9" s="72">
        <f t="shared" si="4"/>
        <v>0</v>
      </c>
      <c r="T9" s="72">
        <f t="shared" si="5"/>
        <v>0</v>
      </c>
      <c r="U9" s="11"/>
      <c r="AG9" s="13"/>
      <c r="AH9" s="11"/>
      <c r="AI9" s="11"/>
      <c r="AJ9" s="11"/>
      <c r="AK9" s="11"/>
    </row>
    <row r="10" spans="1:37" s="12" customFormat="1" ht="18.95" customHeight="1" x14ac:dyDescent="0.2">
      <c r="A10" s="1"/>
      <c r="B10" s="2"/>
      <c r="C10" s="78" t="s">
        <v>32</v>
      </c>
      <c r="D10" s="61" t="s">
        <v>33</v>
      </c>
      <c r="E10" s="62">
        <v>530</v>
      </c>
      <c r="F10" s="63" t="s">
        <v>34</v>
      </c>
      <c r="G10" s="249" t="s">
        <v>44</v>
      </c>
      <c r="H10" s="250"/>
      <c r="I10" s="63" t="s">
        <v>45</v>
      </c>
      <c r="J10" s="64" t="s">
        <v>46</v>
      </c>
      <c r="K10" s="65">
        <f t="shared" si="0"/>
        <v>3254.4861337683524</v>
      </c>
      <c r="L10" s="66">
        <v>12.26</v>
      </c>
      <c r="M10" s="73">
        <f t="shared" si="1"/>
        <v>11.62</v>
      </c>
      <c r="N10" s="74"/>
      <c r="O10" s="75" t="str">
        <f t="shared" si="2"/>
        <v xml:space="preserve">    -</v>
      </c>
      <c r="P10" s="76"/>
      <c r="Q10" s="77" t="str">
        <f t="shared" si="3"/>
        <v xml:space="preserve">    -</v>
      </c>
      <c r="R10" s="1"/>
      <c r="S10" s="72">
        <f t="shared" si="4"/>
        <v>0</v>
      </c>
      <c r="T10" s="72">
        <f t="shared" si="5"/>
        <v>0</v>
      </c>
      <c r="U10" s="11"/>
      <c r="AG10" s="13"/>
      <c r="AH10" s="11"/>
      <c r="AI10" s="11"/>
      <c r="AJ10" s="11"/>
      <c r="AK10" s="11"/>
    </row>
    <row r="11" spans="1:37" s="12" customFormat="1" ht="18.95" customHeight="1" x14ac:dyDescent="0.2">
      <c r="A11" s="5"/>
      <c r="B11" s="79" t="s">
        <v>31</v>
      </c>
      <c r="C11" s="78" t="s">
        <v>47</v>
      </c>
      <c r="D11" s="61" t="s">
        <v>33</v>
      </c>
      <c r="E11" s="62">
        <v>289</v>
      </c>
      <c r="F11" s="63" t="s">
        <v>48</v>
      </c>
      <c r="G11" s="249" t="s">
        <v>49</v>
      </c>
      <c r="H11" s="250"/>
      <c r="I11" s="63" t="s">
        <v>50</v>
      </c>
      <c r="J11" s="64" t="s">
        <v>51</v>
      </c>
      <c r="K11" s="65">
        <f t="shared" si="0"/>
        <v>7643.6781609195405</v>
      </c>
      <c r="L11" s="66">
        <v>5.22</v>
      </c>
      <c r="M11" s="73">
        <f t="shared" si="1"/>
        <v>4.95</v>
      </c>
      <c r="N11" s="74"/>
      <c r="O11" s="75" t="str">
        <f t="shared" si="2"/>
        <v xml:space="preserve">    -</v>
      </c>
      <c r="P11" s="76"/>
      <c r="Q11" s="77" t="str">
        <f t="shared" si="3"/>
        <v xml:space="preserve">    -</v>
      </c>
      <c r="R11" s="1"/>
      <c r="S11" s="72">
        <f t="shared" si="4"/>
        <v>0</v>
      </c>
      <c r="T11" s="72">
        <f t="shared" si="5"/>
        <v>0</v>
      </c>
      <c r="U11" s="11"/>
      <c r="AG11" s="13"/>
      <c r="AH11" s="11"/>
      <c r="AI11" s="11"/>
      <c r="AJ11" s="11"/>
      <c r="AK11" s="11"/>
    </row>
    <row r="12" spans="1:37" s="12" customFormat="1" ht="18.95" customHeight="1" x14ac:dyDescent="0.2">
      <c r="A12" s="1"/>
      <c r="B12" s="59" t="s">
        <v>31</v>
      </c>
      <c r="C12" s="60" t="s">
        <v>52</v>
      </c>
      <c r="D12" s="61" t="s">
        <v>53</v>
      </c>
      <c r="E12" s="80">
        <v>412</v>
      </c>
      <c r="F12" s="63" t="s">
        <v>40</v>
      </c>
      <c r="G12" s="257" t="s">
        <v>54</v>
      </c>
      <c r="H12" s="258"/>
      <c r="I12" s="63" t="s">
        <v>55</v>
      </c>
      <c r="J12" s="64" t="s">
        <v>56</v>
      </c>
      <c r="K12" s="65">
        <f t="shared" si="0"/>
        <v>6762.7118644067796</v>
      </c>
      <c r="L12" s="66">
        <v>5.9</v>
      </c>
      <c r="M12" s="73">
        <f t="shared" si="1"/>
        <v>5.59</v>
      </c>
      <c r="N12" s="74"/>
      <c r="O12" s="75" t="str">
        <f t="shared" si="2"/>
        <v xml:space="preserve">    -</v>
      </c>
      <c r="P12" s="76"/>
      <c r="Q12" s="77" t="str">
        <f t="shared" si="3"/>
        <v xml:space="preserve">    -</v>
      </c>
      <c r="R12" s="1"/>
      <c r="S12" s="72">
        <f t="shared" si="4"/>
        <v>0</v>
      </c>
      <c r="T12" s="72">
        <f t="shared" si="5"/>
        <v>0</v>
      </c>
      <c r="U12" s="11"/>
      <c r="AG12" s="13"/>
      <c r="AH12" s="11"/>
      <c r="AI12" s="11"/>
      <c r="AJ12" s="11"/>
      <c r="AK12" s="11"/>
    </row>
    <row r="13" spans="1:37" ht="18.95" customHeight="1" x14ac:dyDescent="0.2">
      <c r="A13" s="1"/>
      <c r="B13" s="2"/>
      <c r="C13" s="78" t="s">
        <v>57</v>
      </c>
      <c r="D13" s="61" t="s">
        <v>58</v>
      </c>
      <c r="E13" s="61">
        <v>264</v>
      </c>
      <c r="F13" s="63" t="s">
        <v>40</v>
      </c>
      <c r="G13" s="249" t="s">
        <v>59</v>
      </c>
      <c r="H13" s="250"/>
      <c r="I13" s="63" t="s">
        <v>60</v>
      </c>
      <c r="J13" s="63" t="s">
        <v>61</v>
      </c>
      <c r="K13" s="65">
        <f t="shared" si="0"/>
        <v>10754.716981132076</v>
      </c>
      <c r="L13" s="63">
        <v>3.71</v>
      </c>
      <c r="M13" s="73">
        <f t="shared" si="1"/>
        <v>3.52</v>
      </c>
      <c r="N13" s="74"/>
      <c r="O13" s="75" t="str">
        <f t="shared" si="2"/>
        <v xml:space="preserve">    -</v>
      </c>
      <c r="P13" s="76"/>
      <c r="Q13" s="77" t="str">
        <f t="shared" si="3"/>
        <v xml:space="preserve">    -</v>
      </c>
      <c r="R13" s="1"/>
      <c r="S13" s="72">
        <f t="shared" si="4"/>
        <v>0</v>
      </c>
      <c r="T13" s="72">
        <f t="shared" si="5"/>
        <v>0</v>
      </c>
    </row>
    <row r="14" spans="1:37" ht="18.95" customHeight="1" x14ac:dyDescent="0.2">
      <c r="A14" s="1"/>
      <c r="B14" s="2"/>
      <c r="C14" s="78" t="s">
        <v>62</v>
      </c>
      <c r="D14" s="61" t="s">
        <v>63</v>
      </c>
      <c r="E14" s="61">
        <v>84</v>
      </c>
      <c r="F14" s="63" t="s">
        <v>64</v>
      </c>
      <c r="G14" s="249" t="s">
        <v>65</v>
      </c>
      <c r="H14" s="250"/>
      <c r="I14" s="63" t="s">
        <v>66</v>
      </c>
      <c r="J14" s="63" t="s">
        <v>67</v>
      </c>
      <c r="K14" s="65">
        <f t="shared" si="0"/>
        <v>16906.77966101695</v>
      </c>
      <c r="L14" s="63">
        <v>2.36</v>
      </c>
      <c r="M14" s="73">
        <f t="shared" si="1"/>
        <v>2.2400000000000002</v>
      </c>
      <c r="N14" s="74"/>
      <c r="O14" s="75" t="str">
        <f t="shared" si="2"/>
        <v xml:space="preserve">    -</v>
      </c>
      <c r="P14" s="76"/>
      <c r="Q14" s="77" t="str">
        <f t="shared" si="3"/>
        <v xml:space="preserve">    -</v>
      </c>
      <c r="R14" s="1"/>
      <c r="S14" s="72">
        <f t="shared" si="4"/>
        <v>0</v>
      </c>
      <c r="T14" s="72">
        <f t="shared" si="5"/>
        <v>0</v>
      </c>
    </row>
    <row r="15" spans="1:37" ht="18.95" customHeight="1" x14ac:dyDescent="0.2">
      <c r="A15" s="1"/>
      <c r="B15" s="2"/>
      <c r="C15" s="78" t="s">
        <v>62</v>
      </c>
      <c r="D15" s="61" t="s">
        <v>68</v>
      </c>
      <c r="E15" s="61">
        <v>168</v>
      </c>
      <c r="F15" s="63" t="s">
        <v>64</v>
      </c>
      <c r="G15" s="249" t="s">
        <v>69</v>
      </c>
      <c r="H15" s="250"/>
      <c r="I15" s="63" t="s">
        <v>70</v>
      </c>
      <c r="J15" s="63" t="s">
        <v>71</v>
      </c>
      <c r="K15" s="65">
        <f t="shared" si="0"/>
        <v>8453.3898305084749</v>
      </c>
      <c r="L15" s="63">
        <v>4.72</v>
      </c>
      <c r="M15" s="73">
        <f t="shared" si="1"/>
        <v>4.47</v>
      </c>
      <c r="N15" s="74"/>
      <c r="O15" s="75" t="str">
        <f t="shared" si="2"/>
        <v xml:space="preserve">    -</v>
      </c>
      <c r="P15" s="76"/>
      <c r="Q15" s="77" t="str">
        <f t="shared" si="3"/>
        <v xml:space="preserve">    -</v>
      </c>
      <c r="R15" s="1"/>
      <c r="S15" s="72">
        <f t="shared" si="4"/>
        <v>0</v>
      </c>
      <c r="T15" s="72">
        <f t="shared" si="5"/>
        <v>0</v>
      </c>
    </row>
    <row r="16" spans="1:37" ht="18.95" customHeight="1" x14ac:dyDescent="0.2">
      <c r="A16" s="1"/>
      <c r="B16" s="2"/>
      <c r="C16" s="78" t="s">
        <v>72</v>
      </c>
      <c r="D16" s="61" t="s">
        <v>73</v>
      </c>
      <c r="E16" s="81">
        <v>264</v>
      </c>
      <c r="F16" s="63" t="s">
        <v>72</v>
      </c>
      <c r="G16" s="249" t="s">
        <v>74</v>
      </c>
      <c r="H16" s="250"/>
      <c r="I16" s="63" t="s">
        <v>75</v>
      </c>
      <c r="J16" s="63" t="s">
        <v>76</v>
      </c>
      <c r="K16" s="65">
        <f t="shared" si="0"/>
        <v>6927.0833333333339</v>
      </c>
      <c r="L16" s="66">
        <v>5.76</v>
      </c>
      <c r="M16" s="73">
        <f t="shared" si="1"/>
        <v>5.46</v>
      </c>
      <c r="N16" s="74"/>
      <c r="O16" s="75" t="str">
        <f t="shared" si="2"/>
        <v xml:space="preserve">    -</v>
      </c>
      <c r="P16" s="76"/>
      <c r="Q16" s="77" t="str">
        <f t="shared" si="3"/>
        <v xml:space="preserve">    -</v>
      </c>
      <c r="R16" s="1"/>
      <c r="S16" s="72">
        <f t="shared" si="4"/>
        <v>0</v>
      </c>
      <c r="T16" s="72">
        <f t="shared" si="5"/>
        <v>0</v>
      </c>
    </row>
    <row r="17" spans="1:37" ht="18.95" customHeight="1" x14ac:dyDescent="0.2">
      <c r="A17" s="1"/>
      <c r="B17" s="2"/>
      <c r="C17" s="78" t="s">
        <v>77</v>
      </c>
      <c r="D17" s="61" t="s">
        <v>78</v>
      </c>
      <c r="E17" s="61">
        <v>84</v>
      </c>
      <c r="F17" s="63" t="s">
        <v>79</v>
      </c>
      <c r="G17" s="249" t="s">
        <v>80</v>
      </c>
      <c r="H17" s="250"/>
      <c r="I17" s="63" t="s">
        <v>81</v>
      </c>
      <c r="J17" s="63" t="s">
        <v>82</v>
      </c>
      <c r="K17" s="65">
        <f t="shared" si="0"/>
        <v>10871.934604904633</v>
      </c>
      <c r="L17" s="63">
        <v>3.67</v>
      </c>
      <c r="M17" s="73">
        <f t="shared" si="1"/>
        <v>3.48</v>
      </c>
      <c r="N17" s="74"/>
      <c r="O17" s="75" t="str">
        <f t="shared" si="2"/>
        <v xml:space="preserve">    -</v>
      </c>
      <c r="P17" s="76"/>
      <c r="Q17" s="77" t="str">
        <f t="shared" si="3"/>
        <v xml:space="preserve">    -</v>
      </c>
      <c r="R17" s="1"/>
      <c r="S17" s="72">
        <f t="shared" si="4"/>
        <v>0</v>
      </c>
      <c r="T17" s="72">
        <f t="shared" si="5"/>
        <v>0</v>
      </c>
    </row>
    <row r="18" spans="1:37" ht="18.95" customHeight="1" x14ac:dyDescent="0.2">
      <c r="A18" s="1"/>
      <c r="B18" s="2"/>
      <c r="C18" s="78" t="s">
        <v>77</v>
      </c>
      <c r="D18" s="61" t="s">
        <v>83</v>
      </c>
      <c r="E18" s="61">
        <v>168</v>
      </c>
      <c r="F18" s="63" t="s">
        <v>79</v>
      </c>
      <c r="G18" s="249" t="s">
        <v>84</v>
      </c>
      <c r="H18" s="250"/>
      <c r="I18" s="63" t="s">
        <v>85</v>
      </c>
      <c r="J18" s="63" t="s">
        <v>86</v>
      </c>
      <c r="K18" s="65">
        <f t="shared" si="0"/>
        <v>5443.3833560709409</v>
      </c>
      <c r="L18" s="63">
        <v>7.33</v>
      </c>
      <c r="M18" s="73">
        <f t="shared" si="1"/>
        <v>6.95</v>
      </c>
      <c r="N18" s="74"/>
      <c r="O18" s="75" t="str">
        <f t="shared" si="2"/>
        <v xml:space="preserve">    -</v>
      </c>
      <c r="P18" s="76"/>
      <c r="Q18" s="77" t="str">
        <f t="shared" si="3"/>
        <v xml:space="preserve">    -</v>
      </c>
      <c r="R18" s="1"/>
      <c r="S18" s="72">
        <f t="shared" si="4"/>
        <v>0</v>
      </c>
      <c r="T18" s="72">
        <f t="shared" si="5"/>
        <v>0</v>
      </c>
    </row>
    <row r="19" spans="1:37" ht="18.95" customHeight="1" x14ac:dyDescent="0.2">
      <c r="A19" s="1"/>
      <c r="B19" s="2"/>
      <c r="C19" s="82" t="s">
        <v>87</v>
      </c>
      <c r="D19" s="83" t="s">
        <v>88</v>
      </c>
      <c r="E19" s="84">
        <v>250</v>
      </c>
      <c r="F19" s="85" t="s">
        <v>89</v>
      </c>
      <c r="G19" s="251" t="s">
        <v>90</v>
      </c>
      <c r="H19" s="252"/>
      <c r="I19" s="85" t="s">
        <v>91</v>
      </c>
      <c r="J19" s="85" t="s">
        <v>92</v>
      </c>
      <c r="K19" s="86">
        <f t="shared" si="0"/>
        <v>10025.125628140704</v>
      </c>
      <c r="L19" s="87">
        <v>3.98</v>
      </c>
      <c r="M19" s="88">
        <f t="shared" si="1"/>
        <v>3.77</v>
      </c>
      <c r="N19" s="89"/>
      <c r="O19" s="90" t="str">
        <f t="shared" si="2"/>
        <v xml:space="preserve">    -</v>
      </c>
      <c r="P19" s="91"/>
      <c r="Q19" s="92" t="str">
        <f t="shared" si="3"/>
        <v xml:space="preserve">    -</v>
      </c>
      <c r="R19" s="1"/>
      <c r="S19" s="72">
        <f t="shared" si="4"/>
        <v>0</v>
      </c>
      <c r="T19" s="72">
        <f t="shared" si="5"/>
        <v>0</v>
      </c>
    </row>
    <row r="20" spans="1:37" ht="18.95" customHeight="1" thickBot="1" x14ac:dyDescent="0.25">
      <c r="A20" s="1"/>
      <c r="B20" s="2"/>
      <c r="C20" s="82" t="s">
        <v>38</v>
      </c>
      <c r="D20" s="83" t="s">
        <v>39</v>
      </c>
      <c r="E20" s="84">
        <v>71</v>
      </c>
      <c r="F20" s="85" t="s">
        <v>93</v>
      </c>
      <c r="G20" s="255" t="s">
        <v>94</v>
      </c>
      <c r="H20" s="256"/>
      <c r="I20" s="85" t="s">
        <v>95</v>
      </c>
      <c r="J20" s="85" t="s">
        <v>96</v>
      </c>
      <c r="K20" s="86">
        <f t="shared" si="0"/>
        <v>5291.7771883289124</v>
      </c>
      <c r="L20" s="87">
        <v>7.54</v>
      </c>
      <c r="M20" s="88">
        <f t="shared" si="1"/>
        <v>7.15</v>
      </c>
      <c r="N20" s="89"/>
      <c r="O20" s="90" t="str">
        <f t="shared" si="2"/>
        <v xml:space="preserve">    -</v>
      </c>
      <c r="P20" s="91"/>
      <c r="Q20" s="92" t="str">
        <f t="shared" si="3"/>
        <v xml:space="preserve">    -</v>
      </c>
      <c r="R20" s="1"/>
      <c r="S20" s="72">
        <f t="shared" si="4"/>
        <v>0</v>
      </c>
      <c r="T20" s="72">
        <f t="shared" si="5"/>
        <v>0</v>
      </c>
    </row>
    <row r="21" spans="1:37" ht="18.95" customHeight="1" thickBot="1" x14ac:dyDescent="0.25">
      <c r="A21" s="1"/>
      <c r="B21" s="2"/>
      <c r="C21" s="271" t="s">
        <v>97</v>
      </c>
      <c r="D21" s="272"/>
      <c r="E21" s="272"/>
      <c r="F21" s="272"/>
      <c r="G21" s="272"/>
      <c r="H21" s="272"/>
      <c r="I21" s="272"/>
      <c r="J21" s="272"/>
      <c r="K21" s="272"/>
      <c r="L21" s="272"/>
      <c r="M21" s="272"/>
      <c r="N21" s="272"/>
      <c r="O21" s="272"/>
      <c r="P21" s="272"/>
      <c r="Q21" s="275"/>
      <c r="R21" s="1"/>
      <c r="S21" s="72"/>
      <c r="T21" s="72"/>
    </row>
    <row r="22" spans="1:37" s="12" customFormat="1" ht="18.95" customHeight="1" x14ac:dyDescent="0.2">
      <c r="A22" s="1"/>
      <c r="B22" s="59" t="s">
        <v>31</v>
      </c>
      <c r="C22" s="93" t="s">
        <v>32</v>
      </c>
      <c r="D22" s="94" t="s">
        <v>33</v>
      </c>
      <c r="E22" s="95">
        <v>530</v>
      </c>
      <c r="F22" s="96" t="s">
        <v>34</v>
      </c>
      <c r="G22" s="253" t="s">
        <v>98</v>
      </c>
      <c r="H22" s="254"/>
      <c r="I22" s="97" t="s">
        <v>99</v>
      </c>
      <c r="J22" s="98" t="s">
        <v>100</v>
      </c>
      <c r="K22" s="99">
        <f t="shared" ref="K22:K33" si="6">39900/$L22</f>
        <v>3739.4564198687908</v>
      </c>
      <c r="L22" s="100">
        <v>10.67</v>
      </c>
      <c r="M22" s="101">
        <f t="shared" ref="M22:M32" si="7">ROUND((PTV*$L22),2)</f>
        <v>10.11</v>
      </c>
      <c r="N22" s="68"/>
      <c r="O22" s="69" t="str">
        <f t="shared" ref="O22:O33" si="8">IF(N22="","    -",L22*N22)</f>
        <v xml:space="preserve">    -</v>
      </c>
      <c r="P22" s="70"/>
      <c r="Q22" s="71" t="str">
        <f t="shared" ref="Q22:Q33" si="9">IF(P22="","    -",ROUNDUP($P22/$E22,0)*$L22)</f>
        <v xml:space="preserve">    -</v>
      </c>
      <c r="R22" s="1"/>
      <c r="S22" s="72">
        <f t="shared" ref="S22:S33" si="10">N22*M22</f>
        <v>0</v>
      </c>
      <c r="T22" s="72">
        <f t="shared" ref="T22:T33" si="11">ROUNDUP((P22/E22),0)*M22</f>
        <v>0</v>
      </c>
      <c r="U22" s="11"/>
      <c r="AG22" s="13"/>
      <c r="AH22" s="11"/>
      <c r="AI22" s="11"/>
      <c r="AJ22" s="11"/>
      <c r="AK22" s="11"/>
    </row>
    <row r="23" spans="1:37" s="12" customFormat="1" ht="18.95" customHeight="1" x14ac:dyDescent="0.2">
      <c r="A23" s="1"/>
      <c r="B23" s="2" t="s">
        <v>31</v>
      </c>
      <c r="C23" s="102" t="s">
        <v>38</v>
      </c>
      <c r="D23" s="103" t="s">
        <v>39</v>
      </c>
      <c r="E23" s="104">
        <v>450</v>
      </c>
      <c r="F23" s="105" t="s">
        <v>101</v>
      </c>
      <c r="G23" s="233" t="s">
        <v>102</v>
      </c>
      <c r="H23" s="234"/>
      <c r="I23" s="108" t="s">
        <v>103</v>
      </c>
      <c r="J23" s="109" t="s">
        <v>104</v>
      </c>
      <c r="K23" s="110">
        <f t="shared" si="6"/>
        <v>5305.8510638297876</v>
      </c>
      <c r="L23" s="111">
        <v>7.52</v>
      </c>
      <c r="M23" s="112">
        <f t="shared" si="7"/>
        <v>7.13</v>
      </c>
      <c r="N23" s="74"/>
      <c r="O23" s="75" t="str">
        <f t="shared" si="8"/>
        <v xml:space="preserve">    -</v>
      </c>
      <c r="P23" s="76"/>
      <c r="Q23" s="77" t="str">
        <f t="shared" si="9"/>
        <v xml:space="preserve">    -</v>
      </c>
      <c r="R23" s="1"/>
      <c r="S23" s="72">
        <f t="shared" si="10"/>
        <v>0</v>
      </c>
      <c r="T23" s="72">
        <f t="shared" si="11"/>
        <v>0</v>
      </c>
      <c r="U23" s="11"/>
      <c r="AG23" s="13"/>
      <c r="AH23" s="11"/>
      <c r="AI23" s="11"/>
      <c r="AJ23" s="11"/>
      <c r="AK23" s="11"/>
    </row>
    <row r="24" spans="1:37" s="12" customFormat="1" ht="18.95" customHeight="1" x14ac:dyDescent="0.2">
      <c r="A24" s="1"/>
      <c r="B24" s="2"/>
      <c r="C24" s="102" t="s">
        <v>38</v>
      </c>
      <c r="D24" s="103" t="s">
        <v>39</v>
      </c>
      <c r="E24" s="104">
        <v>450</v>
      </c>
      <c r="F24" s="105" t="s">
        <v>101</v>
      </c>
      <c r="G24" s="233" t="s">
        <v>105</v>
      </c>
      <c r="H24" s="234"/>
      <c r="I24" s="108" t="s">
        <v>106</v>
      </c>
      <c r="J24" s="109" t="s">
        <v>107</v>
      </c>
      <c r="K24" s="110">
        <f t="shared" si="6"/>
        <v>5305.8510638297876</v>
      </c>
      <c r="L24" s="111">
        <v>7.52</v>
      </c>
      <c r="M24" s="112">
        <f t="shared" si="7"/>
        <v>7.13</v>
      </c>
      <c r="N24" s="74"/>
      <c r="O24" s="75" t="str">
        <f t="shared" si="8"/>
        <v xml:space="preserve">    -</v>
      </c>
      <c r="P24" s="76"/>
      <c r="Q24" s="77" t="str">
        <f t="shared" si="9"/>
        <v xml:space="preserve">    -</v>
      </c>
      <c r="R24" s="1"/>
      <c r="S24" s="72">
        <f t="shared" si="10"/>
        <v>0</v>
      </c>
      <c r="T24" s="72">
        <f t="shared" si="11"/>
        <v>0</v>
      </c>
      <c r="U24" s="11"/>
      <c r="AG24" s="13"/>
      <c r="AH24" s="11"/>
      <c r="AI24" s="11"/>
      <c r="AJ24" s="11"/>
      <c r="AK24" s="11"/>
    </row>
    <row r="25" spans="1:37" s="12" customFormat="1" ht="18.95" customHeight="1" x14ac:dyDescent="0.2">
      <c r="A25" s="1"/>
      <c r="B25" s="59"/>
      <c r="C25" s="113" t="s">
        <v>32</v>
      </c>
      <c r="D25" s="103" t="s">
        <v>33</v>
      </c>
      <c r="E25" s="114">
        <v>530</v>
      </c>
      <c r="F25" s="105" t="s">
        <v>34</v>
      </c>
      <c r="G25" s="233" t="s">
        <v>108</v>
      </c>
      <c r="H25" s="234"/>
      <c r="I25" s="115" t="s">
        <v>109</v>
      </c>
      <c r="J25" s="109" t="s">
        <v>110</v>
      </c>
      <c r="K25" s="110">
        <f t="shared" si="6"/>
        <v>3230.7692307692309</v>
      </c>
      <c r="L25" s="116">
        <v>12.35</v>
      </c>
      <c r="M25" s="112">
        <f t="shared" si="7"/>
        <v>11.71</v>
      </c>
      <c r="N25" s="74"/>
      <c r="O25" s="75" t="str">
        <f t="shared" si="8"/>
        <v xml:space="preserve">    -</v>
      </c>
      <c r="P25" s="76"/>
      <c r="Q25" s="77" t="str">
        <f t="shared" si="9"/>
        <v xml:space="preserve">    -</v>
      </c>
      <c r="R25" s="1"/>
      <c r="S25" s="72">
        <f t="shared" si="10"/>
        <v>0</v>
      </c>
      <c r="T25" s="72">
        <f t="shared" si="11"/>
        <v>0</v>
      </c>
      <c r="U25" s="11"/>
      <c r="AG25" s="13"/>
      <c r="AH25" s="11"/>
      <c r="AI25" s="11"/>
      <c r="AJ25" s="11"/>
      <c r="AK25" s="11"/>
    </row>
    <row r="26" spans="1:37" s="12" customFormat="1" ht="18.95" customHeight="1" x14ac:dyDescent="0.2">
      <c r="A26" s="5"/>
      <c r="B26" s="79" t="s">
        <v>31</v>
      </c>
      <c r="C26" s="117" t="s">
        <v>38</v>
      </c>
      <c r="D26" s="104" t="s">
        <v>39</v>
      </c>
      <c r="E26" s="114">
        <v>573</v>
      </c>
      <c r="F26" s="105" t="s">
        <v>111</v>
      </c>
      <c r="G26" s="247" t="s">
        <v>112</v>
      </c>
      <c r="H26" s="248"/>
      <c r="I26" s="105" t="s">
        <v>113</v>
      </c>
      <c r="J26" s="109" t="s">
        <v>114</v>
      </c>
      <c r="K26" s="110">
        <f t="shared" si="6"/>
        <v>2599.3485342019544</v>
      </c>
      <c r="L26" s="111">
        <v>15.35</v>
      </c>
      <c r="M26" s="112">
        <f t="shared" si="7"/>
        <v>14.55</v>
      </c>
      <c r="N26" s="74"/>
      <c r="O26" s="75" t="str">
        <f t="shared" si="8"/>
        <v xml:space="preserve">    -</v>
      </c>
      <c r="P26" s="76"/>
      <c r="Q26" s="77" t="str">
        <f t="shared" si="9"/>
        <v xml:space="preserve">    -</v>
      </c>
      <c r="R26" s="1"/>
      <c r="S26" s="72">
        <f t="shared" si="10"/>
        <v>0</v>
      </c>
      <c r="T26" s="72">
        <f t="shared" si="11"/>
        <v>0</v>
      </c>
      <c r="U26" s="11"/>
      <c r="AG26" s="13"/>
      <c r="AH26" s="11"/>
      <c r="AI26" s="11"/>
      <c r="AJ26" s="11"/>
      <c r="AK26" s="11"/>
    </row>
    <row r="27" spans="1:37" s="12" customFormat="1" ht="18.95" customHeight="1" x14ac:dyDescent="0.2">
      <c r="A27" s="1"/>
      <c r="B27" s="59" t="s">
        <v>31</v>
      </c>
      <c r="C27" s="118" t="s">
        <v>115</v>
      </c>
      <c r="D27" s="103" t="s">
        <v>116</v>
      </c>
      <c r="E27" s="114">
        <v>498</v>
      </c>
      <c r="F27" s="105" t="s">
        <v>117</v>
      </c>
      <c r="G27" s="233" t="s">
        <v>118</v>
      </c>
      <c r="H27" s="234"/>
      <c r="I27" s="108" t="s">
        <v>119</v>
      </c>
      <c r="J27" s="109" t="s">
        <v>120</v>
      </c>
      <c r="K27" s="110">
        <f t="shared" si="6"/>
        <v>3792.7756653992396</v>
      </c>
      <c r="L27" s="111">
        <v>10.52</v>
      </c>
      <c r="M27" s="112">
        <f t="shared" si="7"/>
        <v>9.9700000000000006</v>
      </c>
      <c r="N27" s="74"/>
      <c r="O27" s="75" t="str">
        <f t="shared" si="8"/>
        <v xml:space="preserve">    -</v>
      </c>
      <c r="P27" s="76"/>
      <c r="Q27" s="77" t="str">
        <f t="shared" si="9"/>
        <v xml:space="preserve">    -</v>
      </c>
      <c r="R27" s="1"/>
      <c r="S27" s="72">
        <f t="shared" si="10"/>
        <v>0</v>
      </c>
      <c r="T27" s="72">
        <f t="shared" si="11"/>
        <v>0</v>
      </c>
      <c r="U27" s="11"/>
      <c r="AG27" s="13"/>
      <c r="AH27" s="11"/>
      <c r="AI27" s="11"/>
      <c r="AJ27" s="11"/>
      <c r="AK27" s="11"/>
    </row>
    <row r="28" spans="1:37" s="12" customFormat="1" ht="18.95" customHeight="1" x14ac:dyDescent="0.2">
      <c r="A28" s="1"/>
      <c r="B28" s="59" t="s">
        <v>31</v>
      </c>
      <c r="C28" s="118" t="s">
        <v>38</v>
      </c>
      <c r="D28" s="103" t="s">
        <v>39</v>
      </c>
      <c r="E28" s="114">
        <v>573</v>
      </c>
      <c r="F28" s="105" t="s">
        <v>111</v>
      </c>
      <c r="G28" s="233" t="s">
        <v>121</v>
      </c>
      <c r="H28" s="234"/>
      <c r="I28" s="108" t="s">
        <v>122</v>
      </c>
      <c r="J28" s="109" t="s">
        <v>123</v>
      </c>
      <c r="K28" s="110">
        <f t="shared" si="6"/>
        <v>2291.786329695577</v>
      </c>
      <c r="L28" s="111">
        <v>17.41</v>
      </c>
      <c r="M28" s="112">
        <f t="shared" si="7"/>
        <v>16.5</v>
      </c>
      <c r="N28" s="74"/>
      <c r="O28" s="75" t="str">
        <f t="shared" si="8"/>
        <v xml:space="preserve">    -</v>
      </c>
      <c r="P28" s="76"/>
      <c r="Q28" s="77" t="str">
        <f t="shared" si="9"/>
        <v xml:space="preserve">    -</v>
      </c>
      <c r="R28" s="1"/>
      <c r="S28" s="72">
        <f t="shared" si="10"/>
        <v>0</v>
      </c>
      <c r="T28" s="72">
        <f t="shared" si="11"/>
        <v>0</v>
      </c>
      <c r="U28" s="11"/>
      <c r="AG28" s="13"/>
      <c r="AH28" s="11"/>
      <c r="AI28" s="11"/>
      <c r="AJ28" s="11"/>
      <c r="AK28" s="11"/>
    </row>
    <row r="29" spans="1:37" s="12" customFormat="1" ht="18.95" customHeight="1" x14ac:dyDescent="0.2">
      <c r="A29" s="1"/>
      <c r="B29" s="59"/>
      <c r="C29" s="118" t="s">
        <v>124</v>
      </c>
      <c r="D29" s="103" t="s">
        <v>125</v>
      </c>
      <c r="E29" s="119">
        <v>1332</v>
      </c>
      <c r="F29" s="105" t="s">
        <v>126</v>
      </c>
      <c r="G29" s="233" t="s">
        <v>127</v>
      </c>
      <c r="H29" s="234"/>
      <c r="I29" s="108" t="s">
        <v>128</v>
      </c>
      <c r="J29" s="109" t="s">
        <v>129</v>
      </c>
      <c r="K29" s="110">
        <f t="shared" si="6"/>
        <v>1288.3435582822087</v>
      </c>
      <c r="L29" s="111">
        <v>30.97</v>
      </c>
      <c r="M29" s="112">
        <f t="shared" si="7"/>
        <v>29.36</v>
      </c>
      <c r="N29" s="74"/>
      <c r="O29" s="75" t="str">
        <f t="shared" si="8"/>
        <v xml:space="preserve">    -</v>
      </c>
      <c r="P29" s="76"/>
      <c r="Q29" s="77" t="str">
        <f t="shared" si="9"/>
        <v xml:space="preserve">    -</v>
      </c>
      <c r="R29" s="1"/>
      <c r="S29" s="72">
        <f t="shared" si="10"/>
        <v>0</v>
      </c>
      <c r="T29" s="72">
        <f t="shared" si="11"/>
        <v>0</v>
      </c>
      <c r="U29" s="11"/>
      <c r="AG29" s="13"/>
      <c r="AH29" s="11"/>
      <c r="AI29" s="11"/>
      <c r="AJ29" s="11"/>
      <c r="AK29" s="11"/>
    </row>
    <row r="30" spans="1:37" s="12" customFormat="1" ht="18.95" customHeight="1" x14ac:dyDescent="0.2">
      <c r="A30" s="1"/>
      <c r="B30" s="59" t="s">
        <v>31</v>
      </c>
      <c r="C30" s="118" t="s">
        <v>32</v>
      </c>
      <c r="D30" s="103" t="s">
        <v>33</v>
      </c>
      <c r="E30" s="114">
        <v>530</v>
      </c>
      <c r="F30" s="105" t="s">
        <v>34</v>
      </c>
      <c r="G30" s="233" t="s">
        <v>130</v>
      </c>
      <c r="H30" s="234"/>
      <c r="I30" s="108" t="s">
        <v>131</v>
      </c>
      <c r="J30" s="109" t="s">
        <v>132</v>
      </c>
      <c r="K30" s="110">
        <f t="shared" si="6"/>
        <v>4104.9382716049377</v>
      </c>
      <c r="L30" s="111">
        <v>9.7200000000000006</v>
      </c>
      <c r="M30" s="112">
        <f t="shared" si="7"/>
        <v>9.2100000000000009</v>
      </c>
      <c r="N30" s="74"/>
      <c r="O30" s="75" t="str">
        <f t="shared" si="8"/>
        <v xml:space="preserve">    -</v>
      </c>
      <c r="P30" s="76"/>
      <c r="Q30" s="77" t="str">
        <f t="shared" si="9"/>
        <v xml:space="preserve">    -</v>
      </c>
      <c r="R30" s="1"/>
      <c r="S30" s="72">
        <f t="shared" si="10"/>
        <v>0</v>
      </c>
      <c r="T30" s="72">
        <f t="shared" si="11"/>
        <v>0</v>
      </c>
      <c r="U30" s="11"/>
      <c r="AG30" s="13"/>
      <c r="AH30" s="11"/>
      <c r="AI30" s="11"/>
      <c r="AJ30" s="11"/>
      <c r="AK30" s="11"/>
    </row>
    <row r="31" spans="1:37" s="12" customFormat="1" ht="18.95" customHeight="1" x14ac:dyDescent="0.2">
      <c r="A31" s="1"/>
      <c r="B31" s="59" t="s">
        <v>31</v>
      </c>
      <c r="C31" s="118" t="s">
        <v>32</v>
      </c>
      <c r="D31" s="103" t="s">
        <v>33</v>
      </c>
      <c r="E31" s="114">
        <v>572</v>
      </c>
      <c r="F31" s="105" t="s">
        <v>133</v>
      </c>
      <c r="G31" s="233" t="s">
        <v>134</v>
      </c>
      <c r="H31" s="234"/>
      <c r="I31" s="108" t="s">
        <v>135</v>
      </c>
      <c r="J31" s="109" t="s">
        <v>136</v>
      </c>
      <c r="K31" s="110">
        <f t="shared" si="6"/>
        <v>2453.8745387453873</v>
      </c>
      <c r="L31" s="111">
        <v>16.260000000000002</v>
      </c>
      <c r="M31" s="112">
        <f t="shared" si="7"/>
        <v>15.41</v>
      </c>
      <c r="N31" s="74"/>
      <c r="O31" s="75" t="str">
        <f t="shared" si="8"/>
        <v xml:space="preserve">    -</v>
      </c>
      <c r="P31" s="76"/>
      <c r="Q31" s="77" t="str">
        <f t="shared" si="9"/>
        <v xml:space="preserve">    -</v>
      </c>
      <c r="R31" s="1"/>
      <c r="S31" s="72">
        <f t="shared" si="10"/>
        <v>0</v>
      </c>
      <c r="T31" s="72">
        <f t="shared" si="11"/>
        <v>0</v>
      </c>
      <c r="U31" s="11"/>
      <c r="AG31" s="13"/>
      <c r="AH31" s="11"/>
      <c r="AI31" s="11"/>
      <c r="AJ31" s="11"/>
      <c r="AK31" s="11"/>
    </row>
    <row r="32" spans="1:37" s="12" customFormat="1" ht="18.95" customHeight="1" x14ac:dyDescent="0.2">
      <c r="A32" s="1"/>
      <c r="B32" s="59"/>
      <c r="C32" s="118" t="s">
        <v>32</v>
      </c>
      <c r="D32" s="103" t="s">
        <v>33</v>
      </c>
      <c r="E32" s="114">
        <v>318</v>
      </c>
      <c r="F32" s="105" t="s">
        <v>137</v>
      </c>
      <c r="G32" s="233" t="s">
        <v>138</v>
      </c>
      <c r="H32" s="234"/>
      <c r="I32" s="108" t="s">
        <v>139</v>
      </c>
      <c r="J32" s="109" t="s">
        <v>140</v>
      </c>
      <c r="K32" s="110">
        <f t="shared" si="6"/>
        <v>4453.125</v>
      </c>
      <c r="L32" s="111">
        <v>8.9600000000000009</v>
      </c>
      <c r="M32" s="112">
        <f t="shared" si="7"/>
        <v>8.49</v>
      </c>
      <c r="N32" s="74"/>
      <c r="O32" s="75" t="str">
        <f t="shared" si="8"/>
        <v xml:space="preserve">    -</v>
      </c>
      <c r="P32" s="76"/>
      <c r="Q32" s="77" t="str">
        <f t="shared" si="9"/>
        <v xml:space="preserve">    -</v>
      </c>
      <c r="R32" s="1"/>
      <c r="S32" s="72">
        <f t="shared" si="10"/>
        <v>0</v>
      </c>
      <c r="T32" s="72">
        <f t="shared" si="11"/>
        <v>0</v>
      </c>
      <c r="U32" s="11"/>
      <c r="AG32" s="13"/>
      <c r="AH32" s="11"/>
      <c r="AI32" s="11"/>
      <c r="AJ32" s="11"/>
      <c r="AK32" s="11"/>
    </row>
    <row r="33" spans="1:37" s="12" customFormat="1" ht="18.95" customHeight="1" thickBot="1" x14ac:dyDescent="0.25">
      <c r="A33" s="1"/>
      <c r="B33" s="59"/>
      <c r="C33" s="118" t="s">
        <v>32</v>
      </c>
      <c r="D33" s="103" t="s">
        <v>33</v>
      </c>
      <c r="E33" s="114">
        <v>318</v>
      </c>
      <c r="F33" s="105" t="s">
        <v>137</v>
      </c>
      <c r="G33" s="233" t="s">
        <v>141</v>
      </c>
      <c r="H33" s="234"/>
      <c r="I33" s="108" t="s">
        <v>142</v>
      </c>
      <c r="J33" s="109" t="s">
        <v>143</v>
      </c>
      <c r="K33" s="110">
        <f t="shared" si="6"/>
        <v>4418.604651162791</v>
      </c>
      <c r="L33" s="111">
        <v>9.0299999999999994</v>
      </c>
      <c r="M33" s="112">
        <f>ROUNDUP((PTV*$L33),2)</f>
        <v>8.56</v>
      </c>
      <c r="N33" s="74"/>
      <c r="O33" s="75" t="str">
        <f t="shared" si="8"/>
        <v xml:space="preserve">    -</v>
      </c>
      <c r="P33" s="76"/>
      <c r="Q33" s="77" t="str">
        <f t="shared" si="9"/>
        <v xml:space="preserve">    -</v>
      </c>
      <c r="R33" s="1"/>
      <c r="S33" s="72">
        <f t="shared" si="10"/>
        <v>0</v>
      </c>
      <c r="T33" s="72">
        <f t="shared" si="11"/>
        <v>0</v>
      </c>
      <c r="U33" s="11"/>
      <c r="AG33" s="13"/>
      <c r="AH33" s="11"/>
      <c r="AI33" s="11"/>
      <c r="AJ33" s="11"/>
      <c r="AK33" s="11"/>
    </row>
    <row r="34" spans="1:37" s="125" customFormat="1" ht="18.95" customHeight="1" thickBot="1" x14ac:dyDescent="0.25">
      <c r="A34" s="120"/>
      <c r="B34" s="121"/>
      <c r="C34" s="271" t="s">
        <v>144</v>
      </c>
      <c r="D34" s="272"/>
      <c r="E34" s="272"/>
      <c r="F34" s="272"/>
      <c r="G34" s="272"/>
      <c r="H34" s="272"/>
      <c r="I34" s="272"/>
      <c r="J34" s="272"/>
      <c r="K34" s="272"/>
      <c r="L34" s="272"/>
      <c r="M34" s="272"/>
      <c r="N34" s="272"/>
      <c r="O34" s="272"/>
      <c r="P34" s="272"/>
      <c r="Q34" s="275"/>
      <c r="R34" s="122"/>
      <c r="S34" s="123"/>
      <c r="T34" s="123"/>
      <c r="U34" s="124"/>
      <c r="AG34" s="126"/>
      <c r="AH34" s="124"/>
      <c r="AI34" s="124"/>
      <c r="AJ34" s="124"/>
      <c r="AK34" s="124"/>
    </row>
    <row r="35" spans="1:37" ht="18.95" customHeight="1" x14ac:dyDescent="0.2">
      <c r="A35" s="1"/>
      <c r="B35" s="2"/>
      <c r="C35" s="127" t="s">
        <v>145</v>
      </c>
      <c r="D35" s="128" t="s">
        <v>146</v>
      </c>
      <c r="E35" s="129">
        <v>1000</v>
      </c>
      <c r="F35" s="130" t="s">
        <v>147</v>
      </c>
      <c r="G35" s="245" t="s">
        <v>148</v>
      </c>
      <c r="H35" s="246"/>
      <c r="I35" s="130" t="s">
        <v>149</v>
      </c>
      <c r="J35" s="130" t="s">
        <v>150</v>
      </c>
      <c r="K35" s="131">
        <f t="shared" ref="K35:K59" si="12">39900/$L35</f>
        <v>8295.2182952182957</v>
      </c>
      <c r="L35" s="132">
        <v>4.8099999999999996</v>
      </c>
      <c r="M35" s="67">
        <f t="shared" ref="M35:M51" si="13">ROUND((PTV*$L35),2)</f>
        <v>4.5599999999999996</v>
      </c>
      <c r="N35" s="68"/>
      <c r="O35" s="69" t="str">
        <f t="shared" ref="O35:O59" si="14">IF(N35="","    -",L35*N35)</f>
        <v xml:space="preserve">    -</v>
      </c>
      <c r="P35" s="70"/>
      <c r="Q35" s="71" t="str">
        <f t="shared" ref="Q35:Q59" si="15">IF(P35="","    -",ROUNDUP($P35/$E35,0)*$L35)</f>
        <v xml:space="preserve">    -</v>
      </c>
      <c r="R35" s="1"/>
      <c r="S35" s="72">
        <f t="shared" ref="S35:S42" si="16">N35*M35</f>
        <v>0</v>
      </c>
      <c r="T35" s="72">
        <f t="shared" ref="T35:T42" si="17">ROUNDUP((P35/E35),0)*M35</f>
        <v>0</v>
      </c>
    </row>
    <row r="36" spans="1:37" ht="18.95" customHeight="1" x14ac:dyDescent="0.2">
      <c r="A36" s="1"/>
      <c r="B36" s="59"/>
      <c r="C36" s="78" t="s">
        <v>151</v>
      </c>
      <c r="D36" s="61" t="s">
        <v>152</v>
      </c>
      <c r="E36" s="81">
        <v>1140</v>
      </c>
      <c r="F36" s="63" t="s">
        <v>153</v>
      </c>
      <c r="G36" s="239" t="s">
        <v>154</v>
      </c>
      <c r="H36" s="240"/>
      <c r="I36" s="63" t="s">
        <v>155</v>
      </c>
      <c r="J36" s="63" t="s">
        <v>156</v>
      </c>
      <c r="K36" s="65">
        <f t="shared" si="12"/>
        <v>3840.2309913378244</v>
      </c>
      <c r="L36" s="66">
        <v>10.39</v>
      </c>
      <c r="M36" s="73">
        <f t="shared" si="13"/>
        <v>9.85</v>
      </c>
      <c r="N36" s="74"/>
      <c r="O36" s="75" t="str">
        <f t="shared" si="14"/>
        <v xml:space="preserve">    -</v>
      </c>
      <c r="P36" s="76"/>
      <c r="Q36" s="77" t="str">
        <f t="shared" si="15"/>
        <v xml:space="preserve">    -</v>
      </c>
      <c r="R36" s="1"/>
      <c r="S36" s="72">
        <f t="shared" si="16"/>
        <v>0</v>
      </c>
      <c r="T36" s="72">
        <f t="shared" si="17"/>
        <v>0</v>
      </c>
      <c r="V36" s="12" t="s">
        <v>157</v>
      </c>
    </row>
    <row r="37" spans="1:37" s="34" customFormat="1" ht="18.95" customHeight="1" x14ac:dyDescent="0.2">
      <c r="A37" s="22"/>
      <c r="B37" s="2"/>
      <c r="C37" s="78" t="s">
        <v>158</v>
      </c>
      <c r="D37" s="61" t="s">
        <v>159</v>
      </c>
      <c r="E37" s="80">
        <v>760</v>
      </c>
      <c r="F37" s="63" t="s">
        <v>153</v>
      </c>
      <c r="G37" s="239" t="s">
        <v>160</v>
      </c>
      <c r="H37" s="240"/>
      <c r="I37" s="63" t="s">
        <v>161</v>
      </c>
      <c r="J37" s="63" t="s">
        <v>162</v>
      </c>
      <c r="K37" s="65">
        <f t="shared" si="12"/>
        <v>5757.575757575758</v>
      </c>
      <c r="L37" s="66">
        <v>6.93</v>
      </c>
      <c r="M37" s="73">
        <f t="shared" si="13"/>
        <v>6.57</v>
      </c>
      <c r="N37" s="74"/>
      <c r="O37" s="75" t="str">
        <f t="shared" si="14"/>
        <v xml:space="preserve">    -</v>
      </c>
      <c r="P37" s="76"/>
      <c r="Q37" s="77" t="str">
        <f t="shared" si="15"/>
        <v xml:space="preserve">    -</v>
      </c>
      <c r="R37" s="22"/>
      <c r="S37" s="72">
        <f t="shared" si="16"/>
        <v>0</v>
      </c>
      <c r="T37" s="72">
        <f t="shared" si="17"/>
        <v>0</v>
      </c>
      <c r="U37" s="30"/>
      <c r="V37" s="31"/>
      <c r="W37" s="31"/>
      <c r="X37" s="31"/>
      <c r="Y37" s="31"/>
      <c r="Z37" s="31"/>
      <c r="AA37" s="31"/>
      <c r="AB37" s="31"/>
      <c r="AC37" s="31"/>
      <c r="AD37" s="31"/>
      <c r="AE37" s="31"/>
      <c r="AF37" s="31"/>
      <c r="AG37" s="33"/>
      <c r="AH37" s="30"/>
      <c r="AI37" s="30"/>
      <c r="AJ37" s="30"/>
      <c r="AK37" s="30"/>
    </row>
    <row r="38" spans="1:37" ht="18.95" customHeight="1" x14ac:dyDescent="0.2">
      <c r="A38" s="1"/>
      <c r="B38" s="2" t="s">
        <v>163</v>
      </c>
      <c r="C38" s="78" t="s">
        <v>164</v>
      </c>
      <c r="D38" s="61" t="s">
        <v>165</v>
      </c>
      <c r="E38" s="81">
        <v>773</v>
      </c>
      <c r="F38" s="63" t="s">
        <v>153</v>
      </c>
      <c r="G38" s="239" t="s">
        <v>166</v>
      </c>
      <c r="H38" s="240"/>
      <c r="I38" s="63" t="s">
        <v>167</v>
      </c>
      <c r="J38" s="63" t="s">
        <v>168</v>
      </c>
      <c r="K38" s="65">
        <f t="shared" si="12"/>
        <v>5757.575757575758</v>
      </c>
      <c r="L38" s="66">
        <v>6.93</v>
      </c>
      <c r="M38" s="73">
        <f t="shared" si="13"/>
        <v>6.57</v>
      </c>
      <c r="N38" s="74"/>
      <c r="O38" s="75" t="str">
        <f t="shared" si="14"/>
        <v xml:space="preserve">    -</v>
      </c>
      <c r="P38" s="76"/>
      <c r="Q38" s="77" t="str">
        <f t="shared" si="15"/>
        <v xml:space="preserve">    -</v>
      </c>
      <c r="R38" s="1"/>
      <c r="S38" s="72">
        <f t="shared" si="16"/>
        <v>0</v>
      </c>
      <c r="T38" s="72">
        <f t="shared" si="17"/>
        <v>0</v>
      </c>
      <c r="U38" s="133"/>
      <c r="V38" s="134"/>
      <c r="W38" s="134"/>
      <c r="X38" s="134"/>
      <c r="Y38" s="134"/>
      <c r="Z38" s="134"/>
      <c r="AA38" s="134"/>
      <c r="AB38" s="134"/>
      <c r="AC38" s="134"/>
      <c r="AD38" s="134"/>
      <c r="AE38" s="134"/>
      <c r="AF38" s="134"/>
      <c r="AG38" s="135"/>
      <c r="AH38" s="134"/>
      <c r="AI38" s="134"/>
      <c r="AJ38" s="134"/>
      <c r="AK38" s="134"/>
    </row>
    <row r="39" spans="1:37" s="34" customFormat="1" ht="18.95" customHeight="1" x14ac:dyDescent="0.2">
      <c r="A39" s="22"/>
      <c r="B39" s="2"/>
      <c r="C39" s="78" t="s">
        <v>169</v>
      </c>
      <c r="D39" s="61" t="s">
        <v>170</v>
      </c>
      <c r="E39" s="81">
        <v>1125</v>
      </c>
      <c r="F39" s="63" t="s">
        <v>153</v>
      </c>
      <c r="G39" s="241" t="s">
        <v>171</v>
      </c>
      <c r="H39" s="242"/>
      <c r="I39" s="63" t="s">
        <v>172</v>
      </c>
      <c r="J39" s="63" t="s">
        <v>173</v>
      </c>
      <c r="K39" s="65">
        <f t="shared" si="12"/>
        <v>3954.4103072348862</v>
      </c>
      <c r="L39" s="66">
        <v>10.09</v>
      </c>
      <c r="M39" s="73">
        <f t="shared" si="13"/>
        <v>9.56</v>
      </c>
      <c r="N39" s="74"/>
      <c r="O39" s="75" t="str">
        <f t="shared" si="14"/>
        <v xml:space="preserve">    -</v>
      </c>
      <c r="P39" s="76"/>
      <c r="Q39" s="77" t="str">
        <f t="shared" si="15"/>
        <v xml:space="preserve">    -</v>
      </c>
      <c r="R39" s="22"/>
      <c r="S39" s="72">
        <f t="shared" si="16"/>
        <v>0</v>
      </c>
      <c r="T39" s="72">
        <f t="shared" si="17"/>
        <v>0</v>
      </c>
      <c r="U39" s="30"/>
      <c r="V39" s="31"/>
      <c r="W39" s="31"/>
      <c r="X39" s="31"/>
      <c r="Y39" s="31"/>
      <c r="Z39" s="31"/>
      <c r="AA39" s="31"/>
      <c r="AB39" s="31"/>
      <c r="AC39" s="31"/>
      <c r="AD39" s="31"/>
      <c r="AE39" s="31"/>
      <c r="AF39" s="31"/>
      <c r="AG39" s="33"/>
      <c r="AH39" s="30"/>
      <c r="AI39" s="30"/>
      <c r="AJ39" s="30"/>
      <c r="AK39" s="30"/>
    </row>
    <row r="40" spans="1:37" ht="18.95" customHeight="1" x14ac:dyDescent="0.2">
      <c r="A40" s="1"/>
      <c r="B40" s="2"/>
      <c r="C40" s="78" t="s">
        <v>87</v>
      </c>
      <c r="D40" s="61" t="s">
        <v>88</v>
      </c>
      <c r="E40" s="81">
        <v>250</v>
      </c>
      <c r="F40" s="63" t="s">
        <v>89</v>
      </c>
      <c r="G40" s="239" t="s">
        <v>174</v>
      </c>
      <c r="H40" s="240"/>
      <c r="I40" s="63" t="s">
        <v>175</v>
      </c>
      <c r="J40" s="63" t="s">
        <v>176</v>
      </c>
      <c r="K40" s="65">
        <f t="shared" si="12"/>
        <v>11207.865168539325</v>
      </c>
      <c r="L40" s="66">
        <v>3.56</v>
      </c>
      <c r="M40" s="73">
        <f t="shared" si="13"/>
        <v>3.37</v>
      </c>
      <c r="N40" s="74"/>
      <c r="O40" s="75" t="str">
        <f t="shared" si="14"/>
        <v xml:space="preserve">    -</v>
      </c>
      <c r="P40" s="76"/>
      <c r="Q40" s="77" t="str">
        <f t="shared" si="15"/>
        <v xml:space="preserve">    -</v>
      </c>
      <c r="R40" s="1"/>
      <c r="S40" s="72">
        <f t="shared" si="16"/>
        <v>0</v>
      </c>
      <c r="T40" s="72">
        <f t="shared" si="17"/>
        <v>0</v>
      </c>
      <c r="V40" s="12" t="str">
        <f>V47&amp;TEXT(TLW,"#,###.00")</f>
        <v xml:space="preserve"> per pound or 39,900.00</v>
      </c>
    </row>
    <row r="41" spans="1:37" s="138" customFormat="1" ht="18.95" customHeight="1" x14ac:dyDescent="0.2">
      <c r="A41" s="136"/>
      <c r="B41" s="137"/>
      <c r="C41" s="78" t="s">
        <v>87</v>
      </c>
      <c r="D41" s="61" t="s">
        <v>88</v>
      </c>
      <c r="E41" s="61">
        <v>250</v>
      </c>
      <c r="F41" s="63" t="s">
        <v>89</v>
      </c>
      <c r="G41" s="239" t="s">
        <v>177</v>
      </c>
      <c r="H41" s="240"/>
      <c r="I41" s="63" t="s">
        <v>178</v>
      </c>
      <c r="J41" s="63" t="s">
        <v>179</v>
      </c>
      <c r="K41" s="65">
        <f t="shared" si="12"/>
        <v>19463.414634146342</v>
      </c>
      <c r="L41" s="63">
        <v>2.0499999999999998</v>
      </c>
      <c r="M41" s="73">
        <f t="shared" si="13"/>
        <v>1.94</v>
      </c>
      <c r="N41" s="74"/>
      <c r="O41" s="75" t="str">
        <f t="shared" si="14"/>
        <v xml:space="preserve">    -</v>
      </c>
      <c r="P41" s="76"/>
      <c r="Q41" s="77" t="str">
        <f t="shared" si="15"/>
        <v xml:space="preserve">    -</v>
      </c>
      <c r="S41" s="72">
        <f t="shared" si="16"/>
        <v>0</v>
      </c>
      <c r="T41" s="72">
        <f t="shared" si="17"/>
        <v>0</v>
      </c>
      <c r="U41" s="139"/>
      <c r="V41" s="140"/>
      <c r="W41" s="140"/>
      <c r="X41" s="140"/>
      <c r="Y41" s="140"/>
      <c r="Z41" s="140"/>
      <c r="AA41" s="140"/>
      <c r="AB41" s="140"/>
      <c r="AC41" s="140"/>
      <c r="AD41" s="140"/>
      <c r="AE41" s="140"/>
      <c r="AF41" s="140"/>
      <c r="AG41" s="141"/>
      <c r="AH41" s="139"/>
      <c r="AI41" s="139"/>
      <c r="AJ41" s="139"/>
      <c r="AK41" s="139"/>
    </row>
    <row r="42" spans="1:37" ht="18.95" customHeight="1" x14ac:dyDescent="0.2">
      <c r="A42" s="1"/>
      <c r="B42" s="2"/>
      <c r="C42" s="78" t="s">
        <v>298</v>
      </c>
      <c r="D42" s="61" t="s">
        <v>306</v>
      </c>
      <c r="E42" s="81">
        <v>485</v>
      </c>
      <c r="F42" s="63" t="s">
        <v>180</v>
      </c>
      <c r="G42" s="241" t="s">
        <v>305</v>
      </c>
      <c r="H42" s="242"/>
      <c r="I42" s="63" t="s">
        <v>299</v>
      </c>
      <c r="J42" s="63" t="s">
        <v>300</v>
      </c>
      <c r="K42" s="65">
        <f t="shared" si="12"/>
        <v>7948.2071713147416</v>
      </c>
      <c r="L42" s="66">
        <v>5.0199999999999996</v>
      </c>
      <c r="M42" s="73">
        <f t="shared" si="13"/>
        <v>4.76</v>
      </c>
      <c r="N42" s="89"/>
      <c r="O42" s="90" t="str">
        <f t="shared" si="14"/>
        <v xml:space="preserve">    -</v>
      </c>
      <c r="P42" s="91"/>
      <c r="Q42" s="92" t="str">
        <f t="shared" si="15"/>
        <v xml:space="preserve">    -</v>
      </c>
      <c r="R42" s="1"/>
      <c r="S42" s="72">
        <f t="shared" si="16"/>
        <v>0</v>
      </c>
      <c r="T42" s="72">
        <f t="shared" si="17"/>
        <v>0</v>
      </c>
      <c r="U42" s="133"/>
      <c r="V42" s="134"/>
      <c r="W42" s="134"/>
      <c r="X42" s="134"/>
      <c r="Y42" s="134"/>
      <c r="Z42" s="134"/>
      <c r="AA42" s="134"/>
      <c r="AB42" s="134"/>
      <c r="AC42" s="134"/>
      <c r="AD42" s="134"/>
      <c r="AE42" s="134"/>
      <c r="AF42" s="134"/>
      <c r="AG42" s="135"/>
      <c r="AH42" s="134"/>
      <c r="AI42" s="134"/>
      <c r="AJ42" s="134"/>
      <c r="AK42" s="134"/>
    </row>
    <row r="43" spans="1:37" ht="18.95" hidden="1" customHeight="1" x14ac:dyDescent="0.2">
      <c r="A43" s="1"/>
      <c r="B43" s="2"/>
      <c r="C43" s="78" t="s">
        <v>151</v>
      </c>
      <c r="D43" s="61" t="s">
        <v>152</v>
      </c>
      <c r="E43" s="81">
        <v>542</v>
      </c>
      <c r="F43" s="63" t="s">
        <v>180</v>
      </c>
      <c r="G43" s="243" t="s">
        <v>182</v>
      </c>
      <c r="H43" s="244"/>
      <c r="I43" s="63" t="s">
        <v>181</v>
      </c>
      <c r="J43" s="63" t="s">
        <v>183</v>
      </c>
      <c r="K43" s="65">
        <f t="shared" si="12"/>
        <v>7112.2994652406414</v>
      </c>
      <c r="L43" s="66">
        <v>5.61</v>
      </c>
      <c r="M43" s="73">
        <f t="shared" si="13"/>
        <v>5.32</v>
      </c>
      <c r="N43" s="89"/>
      <c r="O43" s="90" t="str">
        <f t="shared" si="14"/>
        <v xml:space="preserve">    -</v>
      </c>
      <c r="P43" s="91"/>
      <c r="Q43" s="92" t="str">
        <f t="shared" si="15"/>
        <v xml:space="preserve">    -</v>
      </c>
      <c r="R43" s="1"/>
      <c r="S43" s="72"/>
      <c r="T43" s="72"/>
      <c r="U43" s="133"/>
      <c r="V43" s="134"/>
      <c r="W43" s="134"/>
      <c r="X43" s="134"/>
      <c r="Y43" s="134"/>
      <c r="Z43" s="134"/>
      <c r="AA43" s="134"/>
      <c r="AB43" s="134"/>
      <c r="AC43" s="134"/>
      <c r="AD43" s="134"/>
      <c r="AE43" s="134"/>
      <c r="AF43" s="134"/>
      <c r="AG43" s="135"/>
      <c r="AH43" s="134"/>
      <c r="AI43" s="134"/>
      <c r="AJ43" s="134"/>
      <c r="AK43" s="134"/>
    </row>
    <row r="44" spans="1:37" ht="18.95" customHeight="1" x14ac:dyDescent="0.2">
      <c r="A44" s="1"/>
      <c r="B44" s="2"/>
      <c r="C44" s="78" t="s">
        <v>164</v>
      </c>
      <c r="D44" s="61" t="s">
        <v>184</v>
      </c>
      <c r="E44" s="81">
        <v>370</v>
      </c>
      <c r="F44" s="63" t="s">
        <v>180</v>
      </c>
      <c r="G44" s="239" t="s">
        <v>185</v>
      </c>
      <c r="H44" s="240"/>
      <c r="I44" s="63" t="s">
        <v>186</v>
      </c>
      <c r="J44" s="63" t="s">
        <v>187</v>
      </c>
      <c r="K44" s="65">
        <f t="shared" si="12"/>
        <v>10417.7545691906</v>
      </c>
      <c r="L44" s="66">
        <v>3.83</v>
      </c>
      <c r="M44" s="73">
        <f t="shared" si="13"/>
        <v>3.63</v>
      </c>
      <c r="N44" s="89"/>
      <c r="O44" s="90" t="str">
        <f t="shared" si="14"/>
        <v xml:space="preserve">    -</v>
      </c>
      <c r="P44" s="91"/>
      <c r="Q44" s="92" t="str">
        <f t="shared" si="15"/>
        <v xml:space="preserve">    -</v>
      </c>
      <c r="R44" s="1"/>
      <c r="S44" s="72">
        <f t="shared" ref="S44:S53" si="18">N44*M44</f>
        <v>0</v>
      </c>
      <c r="T44" s="72">
        <f t="shared" ref="T44:T53" si="19">ROUNDUP((P44/E44),0)*M44</f>
        <v>0</v>
      </c>
      <c r="U44" s="133"/>
      <c r="V44" s="134"/>
      <c r="W44" s="134"/>
      <c r="X44" s="134"/>
      <c r="Y44" s="134"/>
      <c r="Z44" s="134"/>
      <c r="AA44" s="134"/>
      <c r="AB44" s="134"/>
      <c r="AC44" s="134"/>
      <c r="AD44" s="134"/>
      <c r="AE44" s="134"/>
      <c r="AF44" s="134"/>
      <c r="AG44" s="135"/>
      <c r="AH44" s="134"/>
      <c r="AI44" s="134"/>
      <c r="AJ44" s="134"/>
      <c r="AK44" s="134"/>
    </row>
    <row r="45" spans="1:37" ht="18.95" customHeight="1" x14ac:dyDescent="0.2">
      <c r="A45" s="1"/>
      <c r="B45" s="2" t="s">
        <v>188</v>
      </c>
      <c r="C45" s="118" t="s">
        <v>145</v>
      </c>
      <c r="D45" s="103" t="s">
        <v>146</v>
      </c>
      <c r="E45" s="142">
        <v>1000</v>
      </c>
      <c r="F45" s="108" t="s">
        <v>147</v>
      </c>
      <c r="G45" s="233" t="s">
        <v>189</v>
      </c>
      <c r="H45" s="234"/>
      <c r="I45" s="108" t="s">
        <v>190</v>
      </c>
      <c r="J45" s="108" t="s">
        <v>191</v>
      </c>
      <c r="K45" s="110">
        <f t="shared" si="12"/>
        <v>9477.4346793349177</v>
      </c>
      <c r="L45" s="143">
        <v>4.21</v>
      </c>
      <c r="M45" s="112">
        <f t="shared" si="13"/>
        <v>3.99</v>
      </c>
      <c r="N45" s="74"/>
      <c r="O45" s="75" t="str">
        <f t="shared" si="14"/>
        <v xml:space="preserve">    -</v>
      </c>
      <c r="P45" s="76"/>
      <c r="Q45" s="77" t="str">
        <f t="shared" si="15"/>
        <v xml:space="preserve">    -</v>
      </c>
      <c r="R45" s="1"/>
      <c r="S45" s="72">
        <f t="shared" si="18"/>
        <v>0</v>
      </c>
      <c r="T45" s="72">
        <f t="shared" si="19"/>
        <v>0</v>
      </c>
    </row>
    <row r="46" spans="1:37" ht="18.95" customHeight="1" x14ac:dyDescent="0.2">
      <c r="A46" s="1"/>
      <c r="B46" s="59" t="s">
        <v>31</v>
      </c>
      <c r="C46" s="102" t="s">
        <v>192</v>
      </c>
      <c r="D46" s="103" t="s">
        <v>193</v>
      </c>
      <c r="E46" s="142">
        <v>1151</v>
      </c>
      <c r="F46" s="108" t="s">
        <v>153</v>
      </c>
      <c r="G46" s="233" t="s">
        <v>194</v>
      </c>
      <c r="H46" s="234"/>
      <c r="I46" s="108" t="s">
        <v>195</v>
      </c>
      <c r="J46" s="108" t="s">
        <v>196</v>
      </c>
      <c r="K46" s="110">
        <f t="shared" si="12"/>
        <v>4067.2782874617733</v>
      </c>
      <c r="L46" s="143">
        <v>9.81</v>
      </c>
      <c r="M46" s="112">
        <f t="shared" si="13"/>
        <v>9.3000000000000007</v>
      </c>
      <c r="N46" s="89"/>
      <c r="O46" s="90" t="str">
        <f t="shared" si="14"/>
        <v xml:space="preserve">    -</v>
      </c>
      <c r="P46" s="91"/>
      <c r="Q46" s="92" t="str">
        <f t="shared" si="15"/>
        <v xml:space="preserve">    -</v>
      </c>
      <c r="R46" s="1"/>
      <c r="S46" s="72">
        <f t="shared" si="18"/>
        <v>0</v>
      </c>
      <c r="T46" s="72">
        <f t="shared" si="19"/>
        <v>0</v>
      </c>
      <c r="U46" s="144"/>
      <c r="W46" s="145"/>
      <c r="X46" s="145"/>
      <c r="Y46" s="145"/>
      <c r="Z46" s="145"/>
      <c r="AA46" s="145"/>
      <c r="AB46" s="145"/>
      <c r="AC46" s="145"/>
      <c r="AD46" s="145"/>
      <c r="AE46" s="145"/>
      <c r="AF46" s="145"/>
      <c r="AG46" s="146"/>
      <c r="AH46" s="145"/>
      <c r="AI46" s="145"/>
      <c r="AJ46" s="145"/>
    </row>
    <row r="47" spans="1:37" s="34" customFormat="1" ht="18.95" customHeight="1" x14ac:dyDescent="0.2">
      <c r="A47" s="22"/>
      <c r="B47" s="2" t="s">
        <v>197</v>
      </c>
      <c r="C47" s="118" t="s">
        <v>151</v>
      </c>
      <c r="D47" s="103" t="s">
        <v>152</v>
      </c>
      <c r="E47" s="142">
        <v>1141</v>
      </c>
      <c r="F47" s="108" t="s">
        <v>153</v>
      </c>
      <c r="G47" s="233" t="s">
        <v>198</v>
      </c>
      <c r="H47" s="234"/>
      <c r="I47" s="108" t="s">
        <v>199</v>
      </c>
      <c r="J47" s="108" t="s">
        <v>200</v>
      </c>
      <c r="K47" s="110">
        <f t="shared" si="12"/>
        <v>4104.9382716049377</v>
      </c>
      <c r="L47" s="143">
        <v>9.7200000000000006</v>
      </c>
      <c r="M47" s="112">
        <f t="shared" si="13"/>
        <v>9.2100000000000009</v>
      </c>
      <c r="N47" s="74"/>
      <c r="O47" s="75" t="str">
        <f t="shared" si="14"/>
        <v xml:space="preserve">    -</v>
      </c>
      <c r="P47" s="76"/>
      <c r="Q47" s="77" t="str">
        <f t="shared" si="15"/>
        <v xml:space="preserve">    -</v>
      </c>
      <c r="R47" s="22"/>
      <c r="S47" s="72">
        <f t="shared" si="18"/>
        <v>0</v>
      </c>
      <c r="T47" s="72">
        <f t="shared" si="19"/>
        <v>0</v>
      </c>
      <c r="U47" s="30"/>
      <c r="V47" s="31" t="s">
        <v>201</v>
      </c>
      <c r="W47" s="31"/>
      <c r="X47" s="31"/>
      <c r="Y47" s="31"/>
      <c r="Z47" s="31"/>
      <c r="AA47" s="31"/>
      <c r="AB47" s="31"/>
      <c r="AC47" s="31"/>
      <c r="AD47" s="31"/>
      <c r="AE47" s="31"/>
      <c r="AF47" s="31"/>
      <c r="AG47" s="33"/>
      <c r="AH47" s="30"/>
      <c r="AI47" s="30"/>
      <c r="AJ47" s="30"/>
      <c r="AK47" s="30"/>
    </row>
    <row r="48" spans="1:37" ht="18.95" customHeight="1" x14ac:dyDescent="0.2">
      <c r="A48" s="1"/>
      <c r="B48" s="2" t="s">
        <v>202</v>
      </c>
      <c r="C48" s="118" t="s">
        <v>151</v>
      </c>
      <c r="D48" s="103" t="s">
        <v>152</v>
      </c>
      <c r="E48" s="147">
        <v>1141</v>
      </c>
      <c r="F48" s="108" t="s">
        <v>153</v>
      </c>
      <c r="G48" s="233" t="s">
        <v>203</v>
      </c>
      <c r="H48" s="234"/>
      <c r="I48" s="108" t="s">
        <v>204</v>
      </c>
      <c r="J48" s="108" t="s">
        <v>205</v>
      </c>
      <c r="K48" s="110">
        <f t="shared" si="12"/>
        <v>4104.9382716049377</v>
      </c>
      <c r="L48" s="143">
        <v>9.7200000000000006</v>
      </c>
      <c r="M48" s="112">
        <f t="shared" si="13"/>
        <v>9.2100000000000009</v>
      </c>
      <c r="N48" s="74"/>
      <c r="O48" s="75" t="str">
        <f t="shared" si="14"/>
        <v xml:space="preserve">    -</v>
      </c>
      <c r="P48" s="76"/>
      <c r="Q48" s="77" t="str">
        <f t="shared" si="15"/>
        <v xml:space="preserve">    -</v>
      </c>
      <c r="R48" s="1"/>
      <c r="S48" s="72">
        <f t="shared" si="18"/>
        <v>0</v>
      </c>
      <c r="T48" s="72">
        <f t="shared" si="19"/>
        <v>0</v>
      </c>
      <c r="V48" s="12" t="s">
        <v>206</v>
      </c>
    </row>
    <row r="49" spans="1:37" ht="18.95" customHeight="1" x14ac:dyDescent="0.2">
      <c r="A49" s="1"/>
      <c r="B49" s="2" t="s">
        <v>207</v>
      </c>
      <c r="C49" s="118" t="s">
        <v>158</v>
      </c>
      <c r="D49" s="103" t="s">
        <v>159</v>
      </c>
      <c r="E49" s="148">
        <v>760</v>
      </c>
      <c r="F49" s="108" t="s">
        <v>153</v>
      </c>
      <c r="G49" s="233" t="s">
        <v>208</v>
      </c>
      <c r="H49" s="234"/>
      <c r="I49" s="108" t="s">
        <v>209</v>
      </c>
      <c r="J49" s="105" t="s">
        <v>210</v>
      </c>
      <c r="K49" s="110">
        <f t="shared" si="12"/>
        <v>6157.4074074074069</v>
      </c>
      <c r="L49" s="143">
        <v>6.48</v>
      </c>
      <c r="M49" s="112">
        <f t="shared" si="13"/>
        <v>6.14</v>
      </c>
      <c r="N49" s="74"/>
      <c r="O49" s="75" t="str">
        <f t="shared" si="14"/>
        <v xml:space="preserve">    -</v>
      </c>
      <c r="P49" s="76"/>
      <c r="Q49" s="77" t="str">
        <f t="shared" si="15"/>
        <v xml:space="preserve">    -</v>
      </c>
      <c r="R49" s="1"/>
      <c r="S49" s="72">
        <f t="shared" si="18"/>
        <v>0</v>
      </c>
      <c r="T49" s="72">
        <f t="shared" si="19"/>
        <v>0</v>
      </c>
      <c r="V49" s="12" t="s">
        <v>211</v>
      </c>
    </row>
    <row r="50" spans="1:37" ht="18.95" customHeight="1" x14ac:dyDescent="0.2">
      <c r="A50" s="1"/>
      <c r="B50" s="2" t="s">
        <v>163</v>
      </c>
      <c r="C50" s="118" t="s">
        <v>164</v>
      </c>
      <c r="D50" s="103" t="s">
        <v>165</v>
      </c>
      <c r="E50" s="142">
        <v>774</v>
      </c>
      <c r="F50" s="108" t="s">
        <v>153</v>
      </c>
      <c r="G50" s="233" t="s">
        <v>212</v>
      </c>
      <c r="H50" s="234"/>
      <c r="I50" s="108" t="s">
        <v>213</v>
      </c>
      <c r="J50" s="108" t="s">
        <v>214</v>
      </c>
      <c r="K50" s="110">
        <f t="shared" si="12"/>
        <v>6045.454545454546</v>
      </c>
      <c r="L50" s="143">
        <v>6.6</v>
      </c>
      <c r="M50" s="112">
        <f t="shared" si="13"/>
        <v>6.26</v>
      </c>
      <c r="N50" s="74"/>
      <c r="O50" s="75" t="str">
        <f t="shared" si="14"/>
        <v xml:space="preserve">    -</v>
      </c>
      <c r="P50" s="76"/>
      <c r="Q50" s="77" t="str">
        <f t="shared" si="15"/>
        <v xml:space="preserve">    -</v>
      </c>
      <c r="R50" s="1"/>
      <c r="S50" s="72">
        <f t="shared" si="18"/>
        <v>0</v>
      </c>
      <c r="T50" s="72">
        <f t="shared" si="19"/>
        <v>0</v>
      </c>
      <c r="U50" s="133"/>
      <c r="V50" s="134" t="str">
        <f>V7&amp;School_Year&amp;V36&amp;SEPDSRD&amp;V48&amp;TEXT(PTV,"$#0.0000")&amp;V47&amp;TEXT(PTV*TLW,"$#,###.00")&amp;V49</f>
        <v>The Pass Thru Value (PTV) or NOI (Net Off Invoice) discount amount has been determined based on the quantity of tomato paste in the products being offered under this program. 100332 values quoted for the SY2024/2025 were provided by FNS via the 11/1/2023 NMPA notification @ $0.9479 per pound or $37,821.21 per truckload of paste. The corresponding Pass Through Value Discount per case for each product is indicated above.</v>
      </c>
      <c r="W50" s="134"/>
      <c r="X50" s="134"/>
      <c r="Y50" s="134"/>
      <c r="Z50" s="134"/>
      <c r="AA50" s="134"/>
      <c r="AB50" s="134"/>
      <c r="AC50" s="134"/>
      <c r="AD50" s="134"/>
      <c r="AE50" s="134"/>
      <c r="AF50" s="134"/>
      <c r="AG50" s="135"/>
      <c r="AH50" s="134"/>
      <c r="AI50" s="134"/>
      <c r="AJ50" s="134"/>
      <c r="AK50" s="134"/>
    </row>
    <row r="51" spans="1:37" s="34" customFormat="1" ht="18.95" customHeight="1" x14ac:dyDescent="0.2">
      <c r="A51" s="22"/>
      <c r="B51" s="2"/>
      <c r="C51" s="118" t="s">
        <v>164</v>
      </c>
      <c r="D51" s="103" t="s">
        <v>215</v>
      </c>
      <c r="E51" s="119">
        <v>1161</v>
      </c>
      <c r="F51" s="108" t="s">
        <v>153</v>
      </c>
      <c r="G51" s="233" t="s">
        <v>216</v>
      </c>
      <c r="H51" s="234"/>
      <c r="I51" s="108" t="s">
        <v>217</v>
      </c>
      <c r="J51" s="108" t="s">
        <v>218</v>
      </c>
      <c r="K51" s="110">
        <f t="shared" si="12"/>
        <v>4034.3781597573302</v>
      </c>
      <c r="L51" s="143">
        <v>9.89</v>
      </c>
      <c r="M51" s="112">
        <f t="shared" si="13"/>
        <v>9.3699999999999992</v>
      </c>
      <c r="N51" s="74"/>
      <c r="O51" s="75" t="str">
        <f t="shared" si="14"/>
        <v xml:space="preserve">    -</v>
      </c>
      <c r="P51" s="76"/>
      <c r="Q51" s="77" t="str">
        <f t="shared" si="15"/>
        <v xml:space="preserve">    -</v>
      </c>
      <c r="R51" s="22"/>
      <c r="S51" s="72">
        <f t="shared" si="18"/>
        <v>0</v>
      </c>
      <c r="T51" s="72">
        <f t="shared" si="19"/>
        <v>0</v>
      </c>
      <c r="U51" s="30"/>
      <c r="V51" s="31"/>
      <c r="W51" s="31"/>
      <c r="X51" s="31"/>
      <c r="Y51" s="31"/>
      <c r="Z51" s="31"/>
      <c r="AA51" s="31"/>
      <c r="AB51" s="31"/>
      <c r="AC51" s="31"/>
      <c r="AD51" s="31"/>
      <c r="AE51" s="31"/>
      <c r="AF51" s="31"/>
      <c r="AG51" s="33"/>
      <c r="AH51" s="30"/>
      <c r="AI51" s="30"/>
      <c r="AJ51" s="30"/>
      <c r="AK51" s="30"/>
    </row>
    <row r="52" spans="1:37" s="34" customFormat="1" ht="18.95" customHeight="1" x14ac:dyDescent="0.2">
      <c r="A52" s="22"/>
      <c r="B52" s="2" t="s">
        <v>219</v>
      </c>
      <c r="C52" s="118" t="s">
        <v>220</v>
      </c>
      <c r="D52" s="103" t="s">
        <v>221</v>
      </c>
      <c r="E52" s="142">
        <v>961</v>
      </c>
      <c r="F52" s="108" t="s">
        <v>153</v>
      </c>
      <c r="G52" s="233" t="s">
        <v>222</v>
      </c>
      <c r="H52" s="234"/>
      <c r="I52" s="149" t="s">
        <v>223</v>
      </c>
      <c r="J52" s="108" t="s">
        <v>224</v>
      </c>
      <c r="K52" s="110">
        <f t="shared" si="12"/>
        <v>4848.1166464155522</v>
      </c>
      <c r="L52" s="143">
        <v>8.23</v>
      </c>
      <c r="M52" s="112">
        <f>ROUNDUP((PTV*$L52),3)</f>
        <v>7.8020000000000005</v>
      </c>
      <c r="N52" s="74"/>
      <c r="O52" s="75" t="str">
        <f t="shared" si="14"/>
        <v xml:space="preserve">    -</v>
      </c>
      <c r="P52" s="76"/>
      <c r="Q52" s="77" t="str">
        <f t="shared" si="15"/>
        <v xml:space="preserve">    -</v>
      </c>
      <c r="R52" s="22"/>
      <c r="S52" s="72">
        <f t="shared" si="18"/>
        <v>0</v>
      </c>
      <c r="T52" s="72">
        <f t="shared" si="19"/>
        <v>0</v>
      </c>
      <c r="U52" s="30"/>
      <c r="V52" s="31"/>
      <c r="W52" s="31"/>
      <c r="X52" s="31"/>
      <c r="Y52" s="31"/>
      <c r="Z52" s="31"/>
      <c r="AA52" s="31"/>
      <c r="AB52" s="31"/>
      <c r="AC52" s="31"/>
      <c r="AD52" s="31"/>
      <c r="AE52" s="31"/>
      <c r="AF52" s="31"/>
      <c r="AG52" s="33"/>
      <c r="AH52" s="30"/>
      <c r="AI52" s="30"/>
      <c r="AJ52" s="30"/>
      <c r="AK52" s="30"/>
    </row>
    <row r="53" spans="1:37" s="34" customFormat="1" ht="18.95" customHeight="1" x14ac:dyDescent="0.2">
      <c r="A53" s="22"/>
      <c r="B53" s="2"/>
      <c r="C53" s="118" t="s">
        <v>87</v>
      </c>
      <c r="D53" s="103" t="s">
        <v>88</v>
      </c>
      <c r="E53" s="142">
        <v>250</v>
      </c>
      <c r="F53" s="108" t="s">
        <v>89</v>
      </c>
      <c r="G53" s="106" t="s">
        <v>225</v>
      </c>
      <c r="H53" s="107"/>
      <c r="I53" s="149" t="s">
        <v>226</v>
      </c>
      <c r="J53" s="108" t="s">
        <v>227</v>
      </c>
      <c r="K53" s="110">
        <f t="shared" si="12"/>
        <v>11239.43661971831</v>
      </c>
      <c r="L53" s="143">
        <v>3.55</v>
      </c>
      <c r="M53" s="112">
        <f>ROUNDUP((PTV*$L53),2)</f>
        <v>3.3699999999999997</v>
      </c>
      <c r="N53" s="74"/>
      <c r="O53" s="75" t="str">
        <f t="shared" si="14"/>
        <v xml:space="preserve">    -</v>
      </c>
      <c r="P53" s="76"/>
      <c r="Q53" s="77" t="str">
        <f t="shared" si="15"/>
        <v xml:space="preserve">    -</v>
      </c>
      <c r="R53" s="22"/>
      <c r="S53" s="72">
        <f t="shared" si="18"/>
        <v>0</v>
      </c>
      <c r="T53" s="72">
        <f t="shared" si="19"/>
        <v>0</v>
      </c>
      <c r="U53" s="30"/>
      <c r="V53" s="31"/>
      <c r="W53" s="31"/>
      <c r="X53" s="31"/>
      <c r="Y53" s="31"/>
      <c r="Z53" s="31"/>
      <c r="AA53" s="31"/>
      <c r="AB53" s="31"/>
      <c r="AC53" s="31"/>
      <c r="AD53" s="31"/>
      <c r="AE53" s="31"/>
      <c r="AF53" s="31"/>
      <c r="AG53" s="33"/>
      <c r="AH53" s="30"/>
      <c r="AI53" s="30"/>
      <c r="AJ53" s="30"/>
      <c r="AK53" s="30"/>
    </row>
    <row r="54" spans="1:37" s="34" customFormat="1" ht="18.95" hidden="1" customHeight="1" x14ac:dyDescent="0.2">
      <c r="A54" s="22"/>
      <c r="B54" s="2"/>
      <c r="C54" s="118" t="s">
        <v>57</v>
      </c>
      <c r="D54" s="103" t="s">
        <v>228</v>
      </c>
      <c r="E54" s="142">
        <v>336</v>
      </c>
      <c r="F54" s="108" t="s">
        <v>40</v>
      </c>
      <c r="G54" s="106" t="s">
        <v>229</v>
      </c>
      <c r="H54" s="107"/>
      <c r="I54" s="149" t="s">
        <v>230</v>
      </c>
      <c r="J54" s="108" t="s">
        <v>231</v>
      </c>
      <c r="K54" s="110">
        <f t="shared" si="12"/>
        <v>5572.6256983240219</v>
      </c>
      <c r="L54" s="143">
        <v>7.16</v>
      </c>
      <c r="M54" s="112">
        <f>ROUNDUP((PTV*$L54),2)</f>
        <v>6.79</v>
      </c>
      <c r="N54" s="74"/>
      <c r="O54" s="75" t="str">
        <f t="shared" si="14"/>
        <v xml:space="preserve">    -</v>
      </c>
      <c r="P54" s="76"/>
      <c r="Q54" s="77" t="str">
        <f t="shared" si="15"/>
        <v xml:space="preserve">    -</v>
      </c>
      <c r="R54" s="22"/>
      <c r="S54" s="72"/>
      <c r="T54" s="72"/>
      <c r="U54" s="30"/>
      <c r="V54" s="31"/>
      <c r="W54" s="31"/>
      <c r="X54" s="31"/>
      <c r="Y54" s="31"/>
      <c r="Z54" s="31"/>
      <c r="AA54" s="31"/>
      <c r="AB54" s="31"/>
      <c r="AC54" s="31"/>
      <c r="AD54" s="31"/>
      <c r="AE54" s="31"/>
      <c r="AF54" s="31"/>
      <c r="AG54" s="33"/>
      <c r="AH54" s="30"/>
      <c r="AI54" s="30"/>
      <c r="AJ54" s="30"/>
      <c r="AK54" s="30"/>
    </row>
    <row r="55" spans="1:37" s="34" customFormat="1" ht="18.95" hidden="1" customHeight="1" x14ac:dyDescent="0.2">
      <c r="A55" s="22"/>
      <c r="B55" s="2"/>
      <c r="C55" s="118" t="s">
        <v>145</v>
      </c>
      <c r="D55" s="103" t="s">
        <v>146</v>
      </c>
      <c r="E55" s="142">
        <v>1000</v>
      </c>
      <c r="F55" s="108" t="s">
        <v>147</v>
      </c>
      <c r="G55" s="233" t="s">
        <v>232</v>
      </c>
      <c r="H55" s="234"/>
      <c r="I55" s="149" t="s">
        <v>233</v>
      </c>
      <c r="J55" s="108" t="s">
        <v>234</v>
      </c>
      <c r="K55" s="110">
        <f t="shared" si="12"/>
        <v>8543.8972162740902</v>
      </c>
      <c r="L55" s="143">
        <v>4.67</v>
      </c>
      <c r="M55" s="112">
        <f>ROUNDUP((PTV*$L55),2)</f>
        <v>4.43</v>
      </c>
      <c r="N55" s="74"/>
      <c r="O55" s="75" t="str">
        <f t="shared" si="14"/>
        <v xml:space="preserve">    -</v>
      </c>
      <c r="P55" s="76"/>
      <c r="Q55" s="77" t="str">
        <f t="shared" si="15"/>
        <v xml:space="preserve">    -</v>
      </c>
      <c r="R55" s="22"/>
      <c r="S55" s="72"/>
      <c r="T55" s="72"/>
      <c r="U55" s="30"/>
      <c r="V55" s="31"/>
      <c r="W55" s="31"/>
      <c r="X55" s="31"/>
      <c r="Y55" s="31"/>
      <c r="Z55" s="31"/>
      <c r="AA55" s="31"/>
      <c r="AB55" s="31"/>
      <c r="AC55" s="31"/>
      <c r="AD55" s="31"/>
      <c r="AE55" s="31"/>
      <c r="AF55" s="31"/>
      <c r="AG55" s="33"/>
      <c r="AH55" s="30"/>
      <c r="AI55" s="30"/>
      <c r="AJ55" s="30"/>
      <c r="AK55" s="30"/>
    </row>
    <row r="56" spans="1:37" s="12" customFormat="1" ht="18.95" hidden="1" customHeight="1" x14ac:dyDescent="0.2">
      <c r="A56" s="1"/>
      <c r="B56" s="2"/>
      <c r="C56" s="118" t="s">
        <v>235</v>
      </c>
      <c r="D56" s="103" t="s">
        <v>236</v>
      </c>
      <c r="E56" s="142">
        <v>1000</v>
      </c>
      <c r="F56" s="108" t="s">
        <v>237</v>
      </c>
      <c r="G56" s="233" t="s">
        <v>238</v>
      </c>
      <c r="H56" s="234"/>
      <c r="I56" s="105" t="s">
        <v>239</v>
      </c>
      <c r="J56" s="105" t="s">
        <v>240</v>
      </c>
      <c r="K56" s="150">
        <f t="shared" si="12"/>
        <v>10257.069408740359</v>
      </c>
      <c r="L56" s="111">
        <v>3.89</v>
      </c>
      <c r="M56" s="112">
        <f>ROUND((PTV*$L56),2)</f>
        <v>3.69</v>
      </c>
      <c r="N56" s="74"/>
      <c r="O56" s="75" t="str">
        <f t="shared" si="14"/>
        <v xml:space="preserve">    -</v>
      </c>
      <c r="P56" s="76"/>
      <c r="Q56" s="77" t="str">
        <f t="shared" si="15"/>
        <v xml:space="preserve">    -</v>
      </c>
      <c r="R56" s="1"/>
      <c r="S56" s="72">
        <f>N56*M56</f>
        <v>0</v>
      </c>
      <c r="T56" s="72">
        <f>ROUNDUP((P56/E56),0)*M56</f>
        <v>0</v>
      </c>
      <c r="U56" s="11"/>
      <c r="AG56" s="13"/>
      <c r="AH56" s="11"/>
      <c r="AI56" s="11"/>
      <c r="AJ56" s="11"/>
      <c r="AK56" s="11"/>
    </row>
    <row r="57" spans="1:37" s="12" customFormat="1" ht="18.95" customHeight="1" thickBot="1" x14ac:dyDescent="0.25">
      <c r="A57" s="1"/>
      <c r="B57" s="2"/>
      <c r="C57" s="151" t="s">
        <v>304</v>
      </c>
      <c r="D57" s="152" t="s">
        <v>303</v>
      </c>
      <c r="E57" s="153">
        <v>200</v>
      </c>
      <c r="F57" s="154" t="s">
        <v>153</v>
      </c>
      <c r="G57" s="237" t="s">
        <v>302</v>
      </c>
      <c r="H57" s="238"/>
      <c r="I57" s="154" t="s">
        <v>241</v>
      </c>
      <c r="J57" s="154" t="s">
        <v>301</v>
      </c>
      <c r="K57" s="155">
        <f t="shared" si="12"/>
        <v>23750</v>
      </c>
      <c r="L57" s="156">
        <v>1.68</v>
      </c>
      <c r="M57" s="157">
        <f>ROUND((PTV*$L57),2)</f>
        <v>1.59</v>
      </c>
      <c r="N57" s="74"/>
      <c r="O57" s="75" t="str">
        <f t="shared" si="14"/>
        <v xml:space="preserve">    -</v>
      </c>
      <c r="P57" s="76"/>
      <c r="Q57" s="77" t="str">
        <f t="shared" si="15"/>
        <v xml:space="preserve">    -</v>
      </c>
      <c r="R57" s="1"/>
      <c r="S57" s="72">
        <f>N57*M57</f>
        <v>0</v>
      </c>
      <c r="T57" s="72">
        <f>ROUNDUP((P57/E57),0)*M57</f>
        <v>0</v>
      </c>
      <c r="U57" s="11"/>
      <c r="AG57" s="13"/>
      <c r="AH57" s="11"/>
      <c r="AI57" s="11"/>
      <c r="AJ57" s="11"/>
      <c r="AK57" s="11"/>
    </row>
    <row r="58" spans="1:37" s="12" customFormat="1" ht="18.95" hidden="1" customHeight="1" x14ac:dyDescent="0.2">
      <c r="A58" s="1"/>
      <c r="B58" s="2"/>
      <c r="C58" s="158" t="s">
        <v>242</v>
      </c>
      <c r="D58" s="94" t="s">
        <v>243</v>
      </c>
      <c r="E58" s="159">
        <v>746</v>
      </c>
      <c r="F58" s="96" t="s">
        <v>153</v>
      </c>
      <c r="G58" s="231" t="s">
        <v>244</v>
      </c>
      <c r="H58" s="232"/>
      <c r="I58" s="96" t="s">
        <v>245</v>
      </c>
      <c r="J58" s="96" t="s">
        <v>246</v>
      </c>
      <c r="K58" s="160">
        <f t="shared" si="12"/>
        <v>6186.0465116279065</v>
      </c>
      <c r="L58" s="100">
        <v>6.45</v>
      </c>
      <c r="M58" s="101">
        <f>ROUND((PTV*$L58),2)</f>
        <v>6.11</v>
      </c>
      <c r="N58" s="74"/>
      <c r="O58" s="75" t="str">
        <f t="shared" si="14"/>
        <v xml:space="preserve">    -</v>
      </c>
      <c r="P58" s="76"/>
      <c r="Q58" s="77" t="str">
        <f t="shared" si="15"/>
        <v xml:space="preserve">    -</v>
      </c>
      <c r="R58" s="1"/>
      <c r="S58" s="72">
        <f>N58*M58</f>
        <v>0</v>
      </c>
      <c r="T58" s="72">
        <f>ROUNDUP((P58/E58),0)*M58</f>
        <v>0</v>
      </c>
      <c r="U58" s="11"/>
      <c r="AG58" s="13"/>
      <c r="AH58" s="11"/>
      <c r="AI58" s="11"/>
      <c r="AJ58" s="11"/>
      <c r="AK58" s="11"/>
    </row>
    <row r="59" spans="1:37" s="12" customFormat="1" ht="18.95" hidden="1" customHeight="1" thickBot="1" x14ac:dyDescent="0.25">
      <c r="A59" s="1"/>
      <c r="B59" s="2"/>
      <c r="C59" s="161" t="s">
        <v>247</v>
      </c>
      <c r="D59" s="162" t="s">
        <v>248</v>
      </c>
      <c r="E59" s="163">
        <v>1130</v>
      </c>
      <c r="F59" s="164" t="s">
        <v>153</v>
      </c>
      <c r="G59" s="235" t="s">
        <v>249</v>
      </c>
      <c r="H59" s="236"/>
      <c r="I59" s="165" t="s">
        <v>250</v>
      </c>
      <c r="J59" s="165" t="s">
        <v>251</v>
      </c>
      <c r="K59" s="166">
        <f t="shared" si="12"/>
        <v>4231.1770943796391</v>
      </c>
      <c r="L59" s="167">
        <v>9.43</v>
      </c>
      <c r="M59" s="168">
        <f>ROUND((PTV*$L59),2)</f>
        <v>8.94</v>
      </c>
      <c r="N59" s="74"/>
      <c r="O59" s="75" t="str">
        <f t="shared" si="14"/>
        <v xml:space="preserve">    -</v>
      </c>
      <c r="P59" s="76"/>
      <c r="Q59" s="77" t="str">
        <f t="shared" si="15"/>
        <v xml:space="preserve">    -</v>
      </c>
      <c r="R59" s="1"/>
      <c r="S59" s="72">
        <f>N59*M59</f>
        <v>0</v>
      </c>
      <c r="T59" s="72">
        <f>ROUNDUP((P59/E59),0)*M59</f>
        <v>0</v>
      </c>
      <c r="U59" s="11"/>
      <c r="AG59" s="13"/>
      <c r="AH59" s="11"/>
      <c r="AI59" s="11"/>
      <c r="AJ59" s="11"/>
      <c r="AK59" s="11"/>
    </row>
    <row r="60" spans="1:37" s="12" customFormat="1" ht="36.75" customHeight="1" thickTop="1" thickBot="1" x14ac:dyDescent="0.3">
      <c r="A60" s="1"/>
      <c r="B60" s="14"/>
      <c r="C60" s="169"/>
      <c r="D60" s="170"/>
      <c r="E60" s="170"/>
      <c r="F60" s="169"/>
      <c r="G60" s="278" t="s">
        <v>252</v>
      </c>
      <c r="H60" s="278"/>
      <c r="I60" s="278"/>
      <c r="J60" s="171"/>
      <c r="K60" s="136"/>
      <c r="L60" s="269" t="s">
        <v>253</v>
      </c>
      <c r="M60" s="270"/>
      <c r="N60" s="172">
        <f>SUM(N35:N59,N22:N33,N8:N20)</f>
        <v>0</v>
      </c>
      <c r="O60" s="173">
        <f>SUM(O35:O59,O22:O33,O8:O20)</f>
        <v>0</v>
      </c>
      <c r="P60" s="172">
        <f>SUM(P35:P59,P22:P33,P8:P20)</f>
        <v>0</v>
      </c>
      <c r="Q60" s="173">
        <f>SUM(Q35:Q59,Q22:Q33,Q8:Q20)</f>
        <v>0</v>
      </c>
      <c r="R60" s="1"/>
      <c r="S60" s="72">
        <f>SUM(S35:S59,S22:S33,S8:S20)</f>
        <v>0</v>
      </c>
      <c r="T60" s="72">
        <f>SUM(T35:T59,T22:T33,T8:T20)</f>
        <v>0</v>
      </c>
      <c r="U60" s="11"/>
      <c r="AG60" s="13"/>
      <c r="AH60" s="11"/>
      <c r="AI60" s="11"/>
      <c r="AJ60" s="11"/>
      <c r="AK60" s="11"/>
    </row>
    <row r="61" spans="1:37" s="12" customFormat="1" ht="30.75" customHeight="1" thickBot="1" x14ac:dyDescent="0.3">
      <c r="A61" s="14"/>
      <c r="B61" s="174"/>
      <c r="C61" s="266" t="s">
        <v>254</v>
      </c>
      <c r="D61" s="266"/>
      <c r="E61" s="266"/>
      <c r="F61" s="266"/>
      <c r="H61" s="175" t="s">
        <v>255</v>
      </c>
      <c r="I61" s="170"/>
      <c r="J61" s="169"/>
      <c r="K61" s="170"/>
      <c r="L61" s="260" t="s">
        <v>256</v>
      </c>
      <c r="M61" s="261"/>
      <c r="N61" s="262">
        <f>S60</f>
        <v>0</v>
      </c>
      <c r="O61" s="263"/>
      <c r="P61" s="267">
        <f>T60</f>
        <v>0</v>
      </c>
      <c r="Q61" s="268"/>
      <c r="R61" s="1"/>
      <c r="S61" s="10"/>
      <c r="T61" s="10"/>
      <c r="U61" s="11"/>
      <c r="AG61" s="13"/>
      <c r="AH61" s="11"/>
      <c r="AI61" s="11"/>
      <c r="AJ61" s="11"/>
      <c r="AK61" s="11"/>
    </row>
    <row r="62" spans="1:37" s="12" customFormat="1" ht="20.100000000000001" customHeight="1" x14ac:dyDescent="0.25">
      <c r="A62" s="1"/>
      <c r="B62" s="1"/>
      <c r="C62" s="259" t="str">
        <f>("*100332 = Totes of Tomato Paste / 1 Tote = 2,850 lbs of Paste / 1 truckload of 100332 = 14 Totes or "&amp;TLW&amp;" lbs of Paste")</f>
        <v>*100332 = Totes of Tomato Paste / 1 Tote = 2,850 lbs of Paste / 1 truckload of 100332 = 14 Totes or 39900 lbs of Paste</v>
      </c>
      <c r="D62" s="259"/>
      <c r="E62" s="259"/>
      <c r="F62" s="259"/>
      <c r="G62" s="259"/>
      <c r="H62" s="259"/>
      <c r="I62" s="259"/>
      <c r="J62" s="259"/>
      <c r="K62" s="176"/>
      <c r="L62" s="177"/>
      <c r="M62" s="177"/>
      <c r="N62" s="178"/>
      <c r="O62" s="178"/>
      <c r="P62" s="178"/>
      <c r="Q62" s="178"/>
      <c r="R62" s="179"/>
      <c r="S62" s="180"/>
      <c r="T62" s="10"/>
      <c r="U62" s="11"/>
      <c r="AG62" s="13"/>
      <c r="AH62" s="11"/>
      <c r="AI62" s="11"/>
      <c r="AJ62" s="11"/>
      <c r="AK62" s="11"/>
    </row>
    <row r="63" spans="1:37" s="12" customFormat="1" ht="39.950000000000003" customHeight="1" x14ac:dyDescent="0.2">
      <c r="A63" s="1"/>
      <c r="B63" s="1"/>
      <c r="C63" s="264" t="str">
        <f>V50</f>
        <v>The Pass Thru Value (PTV) or NOI (Net Off Invoice) discount amount has been determined based on the quantity of tomato paste in the products being offered under this program. 100332 values quoted for the SY2024/2025 were provided by FNS via the 11/1/2023 NMPA notification @ $0.9479 per pound or $37,821.21 per truckload of paste. The corresponding Pass Through Value Discount per case for each product is indicated above.</v>
      </c>
      <c r="D63" s="264"/>
      <c r="E63" s="264"/>
      <c r="F63" s="264"/>
      <c r="G63" s="264"/>
      <c r="H63" s="264"/>
      <c r="I63" s="264"/>
      <c r="J63" s="264"/>
      <c r="K63" s="264"/>
      <c r="L63" s="264"/>
      <c r="M63" s="264"/>
      <c r="N63" s="264"/>
      <c r="O63" s="264"/>
      <c r="P63" s="264"/>
      <c r="Q63" s="264"/>
      <c r="R63" s="1"/>
      <c r="S63" s="10"/>
      <c r="T63" s="10"/>
      <c r="U63" s="11"/>
      <c r="AG63" s="13"/>
      <c r="AH63" s="11"/>
      <c r="AI63" s="11"/>
      <c r="AJ63" s="11"/>
      <c r="AK63" s="11"/>
    </row>
    <row r="64" spans="1:37" s="12" customFormat="1" ht="20.100000000000001" customHeight="1" x14ac:dyDescent="0.2">
      <c r="A64" s="1"/>
      <c r="B64" s="14"/>
      <c r="C64" s="265" t="s">
        <v>257</v>
      </c>
      <c r="D64" s="265"/>
      <c r="E64" s="265"/>
      <c r="F64" s="265"/>
      <c r="G64" s="265"/>
      <c r="H64" s="265"/>
      <c r="I64" s="265"/>
      <c r="J64" s="265"/>
      <c r="K64" s="265"/>
      <c r="L64" s="265"/>
      <c r="M64" s="265"/>
      <c r="N64" s="265"/>
      <c r="O64" s="265"/>
      <c r="P64" s="265"/>
      <c r="Q64" s="265"/>
      <c r="R64" s="1"/>
      <c r="S64" s="10"/>
      <c r="T64" s="10"/>
      <c r="U64" s="11"/>
      <c r="AG64" s="13"/>
      <c r="AH64" s="11"/>
      <c r="AI64" s="11"/>
      <c r="AJ64" s="11"/>
      <c r="AK64" s="11"/>
    </row>
    <row r="65" spans="1:37" s="10" customFormat="1" ht="18" x14ac:dyDescent="0.25">
      <c r="A65" s="181"/>
      <c r="B65" s="133"/>
      <c r="C65" s="182"/>
      <c r="D65" s="183"/>
      <c r="E65" s="183"/>
      <c r="F65" s="182"/>
      <c r="G65" s="181"/>
      <c r="H65" s="181"/>
      <c r="I65" s="181"/>
      <c r="J65" s="182"/>
      <c r="K65" s="184"/>
      <c r="L65" s="181"/>
      <c r="M65" s="185"/>
      <c r="N65" s="181"/>
      <c r="O65" s="186"/>
      <c r="P65" s="181"/>
      <c r="Q65" s="186"/>
      <c r="R65" s="181"/>
      <c r="U65" s="11"/>
      <c r="V65" s="12"/>
      <c r="W65" s="12"/>
      <c r="X65" s="12"/>
      <c r="Y65" s="12"/>
      <c r="Z65" s="12"/>
      <c r="AA65" s="12"/>
      <c r="AB65" s="12"/>
      <c r="AC65" s="12"/>
      <c r="AD65" s="12"/>
      <c r="AE65" s="12"/>
      <c r="AF65" s="12"/>
      <c r="AG65" s="13"/>
      <c r="AH65" s="11"/>
      <c r="AI65" s="11"/>
      <c r="AJ65" s="11"/>
      <c r="AK65" s="11"/>
    </row>
    <row r="66" spans="1:37" s="10" customFormat="1" x14ac:dyDescent="0.2">
      <c r="A66" s="181"/>
      <c r="B66" s="133"/>
      <c r="C66" s="182"/>
      <c r="D66" s="183"/>
      <c r="E66" s="183"/>
      <c r="F66" s="182"/>
      <c r="G66" s="181"/>
      <c r="H66" s="181"/>
      <c r="I66" s="181"/>
      <c r="J66" s="182"/>
      <c r="K66" s="184"/>
      <c r="L66" s="181"/>
      <c r="M66" s="181"/>
      <c r="N66" s="181"/>
      <c r="O66" s="186"/>
      <c r="P66" s="181"/>
      <c r="Q66" s="186"/>
      <c r="R66" s="181"/>
      <c r="U66" s="11"/>
      <c r="V66" s="12"/>
      <c r="W66" s="12"/>
      <c r="X66" s="12"/>
      <c r="Y66" s="12"/>
      <c r="Z66" s="12"/>
      <c r="AA66" s="12"/>
      <c r="AB66" s="12"/>
      <c r="AC66" s="12"/>
      <c r="AD66" s="12"/>
      <c r="AE66" s="12"/>
      <c r="AF66" s="12"/>
      <c r="AG66" s="13"/>
      <c r="AH66" s="11"/>
      <c r="AI66" s="11"/>
      <c r="AJ66" s="11"/>
      <c r="AK66" s="11"/>
    </row>
    <row r="67" spans="1:37" s="10" customFormat="1" x14ac:dyDescent="0.2">
      <c r="A67" s="181"/>
      <c r="B67" s="133"/>
      <c r="C67" s="182"/>
      <c r="D67" s="183"/>
      <c r="E67" s="183"/>
      <c r="F67" s="182"/>
      <c r="G67" s="181"/>
      <c r="H67" s="181"/>
      <c r="I67" s="181"/>
      <c r="J67" s="182"/>
      <c r="K67" s="184"/>
      <c r="L67" s="181"/>
      <c r="M67" s="181"/>
      <c r="N67" s="181"/>
      <c r="O67" s="186"/>
      <c r="P67" s="181"/>
      <c r="Q67" s="186"/>
      <c r="R67" s="181"/>
      <c r="U67" s="11"/>
      <c r="V67" s="12"/>
      <c r="W67" s="12"/>
      <c r="X67" s="12"/>
      <c r="Y67" s="12"/>
      <c r="Z67" s="12"/>
      <c r="AA67" s="12"/>
      <c r="AB67" s="12"/>
      <c r="AC67" s="12"/>
      <c r="AD67" s="12"/>
      <c r="AE67" s="12"/>
      <c r="AF67" s="12"/>
      <c r="AG67" s="13"/>
      <c r="AH67" s="11"/>
      <c r="AI67" s="11"/>
      <c r="AJ67" s="11"/>
      <c r="AK67" s="11"/>
    </row>
    <row r="68" spans="1:37" s="10" customFormat="1" x14ac:dyDescent="0.2">
      <c r="A68" s="181"/>
      <c r="B68" s="133"/>
      <c r="C68" s="182"/>
      <c r="D68" s="183"/>
      <c r="E68" s="183"/>
      <c r="F68" s="182"/>
      <c r="G68" s="181"/>
      <c r="H68" s="181"/>
      <c r="I68" s="181"/>
      <c r="J68" s="182"/>
      <c r="K68" s="184"/>
      <c r="L68" s="181"/>
      <c r="M68" s="181"/>
      <c r="N68" s="181"/>
      <c r="O68" s="186"/>
      <c r="P68" s="181"/>
      <c r="Q68" s="186"/>
      <c r="R68" s="181"/>
      <c r="U68" s="11"/>
      <c r="V68" s="12"/>
      <c r="W68" s="12"/>
      <c r="X68" s="12"/>
      <c r="Y68" s="12"/>
      <c r="Z68" s="12"/>
      <c r="AA68" s="12"/>
      <c r="AB68" s="12"/>
      <c r="AC68" s="12"/>
      <c r="AD68" s="12"/>
      <c r="AE68" s="12"/>
      <c r="AF68" s="12"/>
      <c r="AG68" s="13"/>
      <c r="AH68" s="11"/>
      <c r="AI68" s="11"/>
      <c r="AJ68" s="11"/>
      <c r="AK68" s="11"/>
    </row>
  </sheetData>
  <sheetProtection selectLockedCells="1"/>
  <mergeCells count="71">
    <mergeCell ref="N5:O5"/>
    <mergeCell ref="P5:Q5"/>
    <mergeCell ref="G60:I60"/>
    <mergeCell ref="N3:Q3"/>
    <mergeCell ref="G2:H2"/>
    <mergeCell ref="N2:Q2"/>
    <mergeCell ref="G3:H3"/>
    <mergeCell ref="G4:H4"/>
    <mergeCell ref="N4:Q4"/>
    <mergeCell ref="G6:H6"/>
    <mergeCell ref="C7:L7"/>
    <mergeCell ref="C34:M34"/>
    <mergeCell ref="N21:Q21"/>
    <mergeCell ref="N34:Q34"/>
    <mergeCell ref="G8:H8"/>
    <mergeCell ref="G9:H9"/>
    <mergeCell ref="G10:H10"/>
    <mergeCell ref="G11:H11"/>
    <mergeCell ref="C64:Q64"/>
    <mergeCell ref="C61:F61"/>
    <mergeCell ref="P61:Q61"/>
    <mergeCell ref="L60:M60"/>
    <mergeCell ref="C21:M21"/>
    <mergeCell ref="G17:H17"/>
    <mergeCell ref="C62:J62"/>
    <mergeCell ref="L61:M61"/>
    <mergeCell ref="N61:O61"/>
    <mergeCell ref="C63:Q63"/>
    <mergeCell ref="G12:H12"/>
    <mergeCell ref="G13:H13"/>
    <mergeCell ref="G14:H14"/>
    <mergeCell ref="G15:H15"/>
    <mergeCell ref="G16:H16"/>
    <mergeCell ref="G18:H18"/>
    <mergeCell ref="G19:H19"/>
    <mergeCell ref="G22:H22"/>
    <mergeCell ref="G23:H23"/>
    <mergeCell ref="G24:H24"/>
    <mergeCell ref="G20:H20"/>
    <mergeCell ref="G25:H25"/>
    <mergeCell ref="G35:H35"/>
    <mergeCell ref="G36:H36"/>
    <mergeCell ref="G37:H37"/>
    <mergeCell ref="G38:H38"/>
    <mergeCell ref="G30:H30"/>
    <mergeCell ref="G31:H31"/>
    <mergeCell ref="G32:H32"/>
    <mergeCell ref="G33:H33"/>
    <mergeCell ref="G26:H26"/>
    <mergeCell ref="G27:H27"/>
    <mergeCell ref="G28:H28"/>
    <mergeCell ref="G29:H29"/>
    <mergeCell ref="G41:H41"/>
    <mergeCell ref="G44:H44"/>
    <mergeCell ref="G39:H39"/>
    <mergeCell ref="G42:H42"/>
    <mergeCell ref="G45:H45"/>
    <mergeCell ref="G43:H43"/>
    <mergeCell ref="G40:H40"/>
    <mergeCell ref="G59:H59"/>
    <mergeCell ref="G51:H51"/>
    <mergeCell ref="G52:H52"/>
    <mergeCell ref="G56:H56"/>
    <mergeCell ref="G57:H57"/>
    <mergeCell ref="G58:H58"/>
    <mergeCell ref="G55:H55"/>
    <mergeCell ref="G46:H46"/>
    <mergeCell ref="G47:H47"/>
    <mergeCell ref="G48:H48"/>
    <mergeCell ref="G49:H49"/>
    <mergeCell ref="G50:H50"/>
  </mergeCells>
  <printOptions horizontalCentered="1"/>
  <pageMargins left="0.25" right="0.25" top="0.25" bottom="0.25" header="0" footer="0"/>
  <pageSetup scale="45"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34BB-11F6-4658-9CBD-436F78CA100A}">
  <dimension ref="A1:AM47"/>
  <sheetViews>
    <sheetView zoomScale="60" zoomScaleNormal="60" zoomScaleSheetLayoutView="50" workbookViewId="0">
      <selection activeCell="B8" sqref="B8:S8"/>
    </sheetView>
  </sheetViews>
  <sheetFormatPr defaultColWidth="8.7109375" defaultRowHeight="12.75" x14ac:dyDescent="0.2"/>
  <cols>
    <col min="1" max="1" width="3.85546875" style="14" customWidth="1"/>
    <col min="2" max="4" width="8.7109375" style="14"/>
    <col min="5" max="5" width="12.7109375" style="14" customWidth="1"/>
    <col min="6" max="6" width="11" style="14" customWidth="1"/>
    <col min="7" max="8" width="8.7109375" style="14"/>
    <col min="9" max="9" width="9.28515625" style="14" customWidth="1"/>
    <col min="10" max="10" width="16.28515625" style="14" customWidth="1"/>
    <col min="11" max="12" width="8.7109375" style="14"/>
    <col min="13" max="13" width="12.5703125" style="14" customWidth="1"/>
    <col min="14" max="14" width="25.140625" style="14" customWidth="1"/>
    <col min="15" max="16" width="8.7109375" style="14"/>
    <col min="17" max="17" width="11.42578125" style="14" customWidth="1"/>
    <col min="18" max="18" width="18.140625" style="14" customWidth="1"/>
    <col min="19" max="19" width="16.85546875" style="14" customWidth="1"/>
    <col min="20" max="20" width="4.140625" style="14" customWidth="1"/>
    <col min="21" max="16384" width="8.7109375" style="14"/>
  </cols>
  <sheetData>
    <row r="1" spans="1:39" x14ac:dyDescent="0.2">
      <c r="A1" s="1"/>
      <c r="B1" s="1"/>
      <c r="C1" s="1"/>
      <c r="D1" s="1"/>
      <c r="E1" s="1"/>
      <c r="F1" s="1"/>
      <c r="G1" s="1"/>
      <c r="H1" s="1"/>
      <c r="I1" s="1"/>
      <c r="J1" s="1"/>
      <c r="K1" s="1"/>
      <c r="L1" s="1"/>
      <c r="M1" s="1"/>
      <c r="N1" s="1"/>
      <c r="O1" s="1"/>
      <c r="P1" s="1"/>
      <c r="Q1" s="1"/>
      <c r="R1" s="1"/>
      <c r="S1" s="190">
        <v>45231</v>
      </c>
      <c r="T1" s="1"/>
      <c r="U1" s="181"/>
    </row>
    <row r="2" spans="1:39" ht="31.5" x14ac:dyDescent="0.6">
      <c r="A2" s="1"/>
      <c r="B2" s="1"/>
      <c r="C2" s="1"/>
      <c r="D2" s="1"/>
      <c r="E2" s="1"/>
      <c r="F2" s="1"/>
      <c r="G2" s="327" t="s">
        <v>258</v>
      </c>
      <c r="H2" s="327"/>
      <c r="I2" s="327"/>
      <c r="J2" s="327"/>
      <c r="K2" s="327"/>
      <c r="L2" s="327"/>
      <c r="M2" s="327"/>
      <c r="N2" s="327"/>
      <c r="O2" s="327"/>
      <c r="P2" s="327"/>
      <c r="Q2" s="327"/>
      <c r="R2" s="327"/>
      <c r="S2" s="1"/>
      <c r="T2" s="1"/>
      <c r="U2" s="181"/>
    </row>
    <row r="3" spans="1:39" ht="27" x14ac:dyDescent="0.5">
      <c r="A3" s="1"/>
      <c r="B3" s="1"/>
      <c r="C3" s="1"/>
      <c r="D3" s="1"/>
      <c r="E3" s="1"/>
      <c r="F3" s="1"/>
      <c r="G3" s="328" t="s">
        <v>3</v>
      </c>
      <c r="H3" s="328"/>
      <c r="I3" s="328"/>
      <c r="J3" s="328"/>
      <c r="K3" s="328"/>
      <c r="L3" s="328"/>
      <c r="M3" s="328"/>
      <c r="N3" s="328"/>
      <c r="O3" s="328"/>
      <c r="P3" s="328"/>
      <c r="Q3" s="328"/>
      <c r="R3" s="328"/>
      <c r="S3" s="1"/>
      <c r="T3" s="1"/>
      <c r="U3" s="181"/>
    </row>
    <row r="4" spans="1:39" ht="27" customHeight="1" x14ac:dyDescent="0.5">
      <c r="A4" s="1"/>
      <c r="B4" s="1"/>
      <c r="C4" s="1"/>
      <c r="D4" s="1"/>
      <c r="E4" s="1"/>
      <c r="F4" s="1"/>
      <c r="G4" s="329" t="s">
        <v>259</v>
      </c>
      <c r="H4" s="329"/>
      <c r="I4" s="329"/>
      <c r="J4" s="329"/>
      <c r="K4" s="329"/>
      <c r="L4" s="329"/>
      <c r="M4" s="329"/>
      <c r="N4" s="329"/>
      <c r="O4" s="329"/>
      <c r="P4" s="329"/>
      <c r="Q4" s="329"/>
      <c r="R4" s="329"/>
      <c r="S4" s="1"/>
      <c r="T4" s="1"/>
      <c r="U4" s="181"/>
    </row>
    <row r="5" spans="1:39" ht="24" customHeight="1" x14ac:dyDescent="0.3">
      <c r="A5" s="1"/>
      <c r="B5" s="1"/>
      <c r="C5" s="1"/>
      <c r="D5" s="1"/>
      <c r="E5" s="1"/>
      <c r="F5" s="1"/>
      <c r="G5" s="330" t="s">
        <v>260</v>
      </c>
      <c r="H5" s="330"/>
      <c r="I5" s="330"/>
      <c r="J5" s="330"/>
      <c r="K5" s="330"/>
      <c r="L5" s="330"/>
      <c r="M5" s="330"/>
      <c r="N5" s="330"/>
      <c r="O5" s="330"/>
      <c r="P5" s="330"/>
      <c r="Q5" s="330"/>
      <c r="R5" s="330"/>
      <c r="S5" s="1"/>
      <c r="T5" s="1"/>
      <c r="U5" s="181"/>
    </row>
    <row r="6" spans="1:39" ht="10.5" customHeight="1" x14ac:dyDescent="0.2">
      <c r="A6" s="1"/>
      <c r="B6" s="1"/>
      <c r="C6" s="1"/>
      <c r="D6" s="1"/>
      <c r="E6" s="1"/>
      <c r="F6" s="1"/>
      <c r="G6" s="1"/>
      <c r="H6" s="1"/>
      <c r="I6" s="1"/>
      <c r="J6" s="1"/>
      <c r="K6" s="1"/>
      <c r="L6" s="1"/>
      <c r="M6" s="1"/>
      <c r="N6" s="1"/>
      <c r="O6" s="1"/>
      <c r="P6" s="1"/>
      <c r="Q6" s="1"/>
      <c r="R6" s="1"/>
      <c r="S6" s="1"/>
      <c r="T6" s="1"/>
      <c r="U6" s="181"/>
    </row>
    <row r="7" spans="1:39" ht="15.75" customHeight="1" x14ac:dyDescent="0.25">
      <c r="A7" s="1"/>
      <c r="B7" s="303" t="str">
        <f>'[1]SY20-21 CALCULATOR RGBRAND OLD'!C62</f>
        <v>NOTE 1:  USDA WBSCM Item Code 100332 / Tomato Paste For Bulk Processing.</v>
      </c>
      <c r="C7" s="303"/>
      <c r="D7" s="303"/>
      <c r="E7" s="303"/>
      <c r="F7" s="303"/>
      <c r="G7" s="303"/>
      <c r="H7" s="303"/>
      <c r="I7" s="303"/>
      <c r="J7" s="303"/>
      <c r="K7" s="303"/>
      <c r="L7" s="303"/>
      <c r="M7" s="303"/>
      <c r="N7" s="303"/>
      <c r="O7" s="303"/>
      <c r="P7" s="303"/>
      <c r="Q7" s="303"/>
      <c r="R7" s="303"/>
      <c r="S7" s="303"/>
      <c r="T7" s="1"/>
      <c r="U7" s="181"/>
    </row>
    <row r="8" spans="1:39" ht="65.099999999999994" customHeight="1" x14ac:dyDescent="0.2">
      <c r="A8" s="1"/>
      <c r="B8" s="324" t="s">
        <v>261</v>
      </c>
      <c r="C8" s="324"/>
      <c r="D8" s="324"/>
      <c r="E8" s="324"/>
      <c r="F8" s="324"/>
      <c r="G8" s="324"/>
      <c r="H8" s="324"/>
      <c r="I8" s="324"/>
      <c r="J8" s="324"/>
      <c r="K8" s="324"/>
      <c r="L8" s="324"/>
      <c r="M8" s="324"/>
      <c r="N8" s="324"/>
      <c r="O8" s="324"/>
      <c r="P8" s="324"/>
      <c r="Q8" s="324"/>
      <c r="R8" s="324"/>
      <c r="S8" s="324"/>
      <c r="T8" s="1"/>
      <c r="U8" s="181"/>
      <c r="AI8" s="192"/>
      <c r="AJ8" s="192"/>
      <c r="AK8" s="192"/>
      <c r="AL8" s="192"/>
      <c r="AM8" s="192"/>
    </row>
    <row r="9" spans="1:39" s="194" customFormat="1" ht="69.95" customHeight="1" x14ac:dyDescent="0.25">
      <c r="A9" s="16"/>
      <c r="B9" s="316" t="s">
        <v>262</v>
      </c>
      <c r="C9" s="316"/>
      <c r="D9" s="316"/>
      <c r="E9" s="316"/>
      <c r="F9" s="316"/>
      <c r="G9" s="316"/>
      <c r="H9" s="316"/>
      <c r="I9" s="316"/>
      <c r="J9" s="316"/>
      <c r="K9" s="316"/>
      <c r="L9" s="316"/>
      <c r="M9" s="316"/>
      <c r="N9" s="316"/>
      <c r="O9" s="316"/>
      <c r="P9" s="316"/>
      <c r="Q9" s="316"/>
      <c r="R9" s="316"/>
      <c r="S9" s="316"/>
      <c r="T9" s="16"/>
      <c r="U9" s="193"/>
      <c r="W9" s="195"/>
      <c r="AI9" s="192"/>
      <c r="AJ9" s="192"/>
      <c r="AK9" s="192"/>
      <c r="AL9" s="192"/>
      <c r="AM9" s="192"/>
    </row>
    <row r="10" spans="1:39" ht="48" customHeight="1" x14ac:dyDescent="0.2">
      <c r="A10" s="1"/>
      <c r="B10" s="325" t="s">
        <v>263</v>
      </c>
      <c r="C10" s="325"/>
      <c r="D10" s="325"/>
      <c r="E10" s="325"/>
      <c r="F10" s="325"/>
      <c r="G10" s="325"/>
      <c r="H10" s="325"/>
      <c r="I10" s="325"/>
      <c r="J10" s="325"/>
      <c r="K10" s="325"/>
      <c r="L10" s="325"/>
      <c r="M10" s="325"/>
      <c r="N10" s="325"/>
      <c r="O10" s="325"/>
      <c r="P10" s="325"/>
      <c r="Q10" s="325"/>
      <c r="R10" s="325"/>
      <c r="S10" s="326"/>
      <c r="T10" s="1"/>
      <c r="U10" s="181"/>
    </row>
    <row r="11" spans="1:39" ht="18.75" thickBot="1" x14ac:dyDescent="0.25">
      <c r="A11" s="1"/>
      <c r="B11" s="1"/>
      <c r="C11" s="1"/>
      <c r="D11" s="1"/>
      <c r="E11" s="1"/>
      <c r="F11" s="1"/>
      <c r="G11" s="1"/>
      <c r="H11" s="1"/>
      <c r="I11" s="1"/>
      <c r="J11" s="1"/>
      <c r="K11" s="1"/>
      <c r="L11" s="1"/>
      <c r="M11" s="1"/>
      <c r="N11" s="1"/>
      <c r="O11" s="1"/>
      <c r="P11" s="1"/>
      <c r="Q11" s="1"/>
      <c r="R11" s="1"/>
      <c r="S11" s="1"/>
      <c r="T11" s="1"/>
      <c r="U11" s="181"/>
      <c r="W11" s="316"/>
      <c r="X11" s="316"/>
      <c r="Y11" s="316"/>
      <c r="Z11" s="316"/>
      <c r="AA11" s="316"/>
      <c r="AB11" s="316"/>
      <c r="AC11" s="316"/>
      <c r="AD11" s="316"/>
      <c r="AE11" s="316"/>
      <c r="AF11" s="316"/>
      <c r="AG11" s="316"/>
      <c r="AH11" s="316"/>
    </row>
    <row r="12" spans="1:39" ht="18" x14ac:dyDescent="0.25">
      <c r="A12" s="1"/>
      <c r="B12" s="196"/>
      <c r="C12" s="197"/>
      <c r="D12" s="197"/>
      <c r="E12" s="197"/>
      <c r="F12" s="197"/>
      <c r="G12" s="197"/>
      <c r="H12" s="197"/>
      <c r="I12" s="197"/>
      <c r="J12" s="197"/>
      <c r="K12" s="197"/>
      <c r="L12" s="197"/>
      <c r="M12" s="197"/>
      <c r="N12" s="197"/>
      <c r="O12" s="317"/>
      <c r="P12" s="317"/>
      <c r="Q12" s="317"/>
      <c r="R12" s="317"/>
      <c r="S12" s="318"/>
      <c r="T12" s="1"/>
      <c r="U12" s="181"/>
      <c r="W12" s="319"/>
      <c r="X12" s="319"/>
      <c r="Y12" s="319"/>
      <c r="Z12" s="319"/>
      <c r="AA12" s="319"/>
      <c r="AB12" s="319"/>
      <c r="AC12" s="319"/>
      <c r="AD12" s="319"/>
      <c r="AE12" s="319"/>
      <c r="AF12" s="319"/>
      <c r="AG12" s="319"/>
      <c r="AH12" s="319"/>
      <c r="AI12" s="319"/>
      <c r="AJ12" s="319"/>
      <c r="AK12" s="319"/>
      <c r="AL12" s="319"/>
      <c r="AM12" s="319"/>
    </row>
    <row r="13" spans="1:39" ht="17.45" customHeight="1" x14ac:dyDescent="0.25">
      <c r="A13" s="1"/>
      <c r="B13" s="321" t="s">
        <v>264</v>
      </c>
      <c r="C13" s="322"/>
      <c r="D13" s="322"/>
      <c r="E13" s="322"/>
      <c r="F13" s="322"/>
      <c r="G13" s="199"/>
      <c r="H13" s="5"/>
      <c r="I13" s="5"/>
      <c r="J13" s="5"/>
      <c r="K13" s="5"/>
      <c r="L13" s="5"/>
      <c r="M13" s="5"/>
      <c r="N13" s="5"/>
      <c r="O13" s="5"/>
      <c r="P13" s="300"/>
      <c r="Q13" s="300"/>
      <c r="R13" s="300"/>
      <c r="S13" s="301"/>
      <c r="T13" s="1"/>
      <c r="U13" s="181"/>
      <c r="W13" s="198"/>
      <c r="X13" s="198"/>
      <c r="Y13" s="198"/>
      <c r="Z13" s="198"/>
      <c r="AA13" s="198"/>
      <c r="AB13" s="198"/>
      <c r="AC13" s="198"/>
      <c r="AD13" s="198"/>
      <c r="AE13" s="198"/>
      <c r="AF13" s="198"/>
      <c r="AG13" s="198"/>
      <c r="AH13" s="198"/>
      <c r="AI13" s="198"/>
      <c r="AJ13" s="198"/>
      <c r="AK13" s="198"/>
      <c r="AL13" s="198"/>
      <c r="AM13" s="198"/>
    </row>
    <row r="14" spans="1:39" ht="18" customHeight="1" x14ac:dyDescent="0.25">
      <c r="A14" s="1"/>
      <c r="B14" s="321"/>
      <c r="C14" s="322"/>
      <c r="D14" s="322"/>
      <c r="E14" s="322"/>
      <c r="F14" s="322"/>
      <c r="G14" s="199"/>
      <c r="H14" s="5"/>
      <c r="I14" s="5"/>
      <c r="J14" s="5"/>
      <c r="K14" s="323"/>
      <c r="L14" s="323"/>
      <c r="M14" s="323"/>
      <c r="N14" s="323"/>
      <c r="O14" s="323"/>
      <c r="P14" s="300"/>
      <c r="Q14" s="300"/>
      <c r="R14" s="300"/>
      <c r="S14" s="301"/>
      <c r="T14" s="1"/>
      <c r="U14" s="181"/>
      <c r="W14" s="201"/>
    </row>
    <row r="15" spans="1:39" ht="18" customHeight="1" x14ac:dyDescent="0.25">
      <c r="A15" s="1"/>
      <c r="B15" s="320" t="s">
        <v>265</v>
      </c>
      <c r="C15" s="304"/>
      <c r="D15" s="304"/>
      <c r="E15" s="304"/>
      <c r="F15" s="304"/>
      <c r="G15" s="304"/>
      <c r="H15" s="304"/>
      <c r="I15" s="304"/>
      <c r="J15" s="304" t="s">
        <v>266</v>
      </c>
      <c r="K15" s="304"/>
      <c r="L15" s="304"/>
      <c r="M15" s="304"/>
      <c r="N15" s="202"/>
      <c r="O15" s="202"/>
      <c r="P15" s="304" t="s">
        <v>314</v>
      </c>
      <c r="Q15" s="304"/>
      <c r="R15" s="304"/>
      <c r="S15" s="305"/>
      <c r="T15" s="1"/>
      <c r="U15" s="181"/>
      <c r="W15" s="300"/>
      <c r="X15" s="300"/>
      <c r="Y15" s="300"/>
      <c r="Z15" s="300"/>
      <c r="AA15" s="300"/>
    </row>
    <row r="16" spans="1:39" ht="18" x14ac:dyDescent="0.25">
      <c r="A16" s="1"/>
      <c r="B16" s="306" t="s">
        <v>267</v>
      </c>
      <c r="C16" s="307"/>
      <c r="D16" s="307"/>
      <c r="E16" s="307"/>
      <c r="F16" s="307"/>
      <c r="G16" s="307"/>
      <c r="H16" s="307"/>
      <c r="I16" s="307"/>
      <c r="J16" s="300" t="s">
        <v>268</v>
      </c>
      <c r="K16" s="300"/>
      <c r="L16" s="300"/>
      <c r="M16" s="300"/>
      <c r="N16" s="202"/>
      <c r="O16" s="202"/>
      <c r="P16" s="300" t="s">
        <v>269</v>
      </c>
      <c r="Q16" s="300"/>
      <c r="R16" s="300"/>
      <c r="S16" s="301"/>
      <c r="T16" s="1"/>
      <c r="U16" s="181"/>
      <c r="W16" s="300"/>
      <c r="X16" s="300"/>
      <c r="Y16" s="300"/>
      <c r="Z16" s="300"/>
      <c r="AA16" s="300"/>
    </row>
    <row r="17" spans="1:39" ht="18" x14ac:dyDescent="0.25">
      <c r="A17" s="1"/>
      <c r="B17" s="306" t="s">
        <v>270</v>
      </c>
      <c r="C17" s="307"/>
      <c r="D17" s="307"/>
      <c r="E17" s="307"/>
      <c r="F17" s="307"/>
      <c r="G17" s="307"/>
      <c r="H17" s="307"/>
      <c r="I17" s="307"/>
      <c r="J17" s="300" t="s">
        <v>271</v>
      </c>
      <c r="K17" s="300"/>
      <c r="L17" s="300"/>
      <c r="M17" s="300"/>
      <c r="N17" s="202"/>
      <c r="O17" s="202"/>
      <c r="P17" s="300" t="s">
        <v>315</v>
      </c>
      <c r="Q17" s="300"/>
      <c r="R17" s="300"/>
      <c r="S17" s="301"/>
      <c r="T17" s="1"/>
      <c r="U17" s="181"/>
      <c r="W17" s="203"/>
    </row>
    <row r="18" spans="1:39" ht="18" x14ac:dyDescent="0.25">
      <c r="A18" s="1"/>
      <c r="B18" s="306" t="s">
        <v>272</v>
      </c>
      <c r="C18" s="307"/>
      <c r="D18" s="307"/>
      <c r="E18" s="307"/>
      <c r="F18" s="307"/>
      <c r="G18" s="307"/>
      <c r="H18" s="307"/>
      <c r="I18" s="307"/>
      <c r="J18" s="300" t="s">
        <v>273</v>
      </c>
      <c r="K18" s="300"/>
      <c r="L18" s="300"/>
      <c r="M18" s="300"/>
      <c r="N18" s="204"/>
      <c r="O18" s="204"/>
      <c r="P18" s="300" t="s">
        <v>274</v>
      </c>
      <c r="Q18" s="300"/>
      <c r="R18" s="300"/>
      <c r="S18" s="301"/>
      <c r="T18" s="1"/>
      <c r="U18" s="181"/>
    </row>
    <row r="19" spans="1:39" ht="18" x14ac:dyDescent="0.25">
      <c r="A19" s="1"/>
      <c r="B19" s="310" t="s">
        <v>275</v>
      </c>
      <c r="C19" s="311"/>
      <c r="D19" s="311"/>
      <c r="E19" s="311"/>
      <c r="F19" s="311"/>
      <c r="G19" s="311"/>
      <c r="H19" s="311"/>
      <c r="I19" s="311"/>
      <c r="J19" s="299" t="s">
        <v>276</v>
      </c>
      <c r="K19" s="299"/>
      <c r="L19" s="299"/>
      <c r="M19" s="299"/>
      <c r="N19" s="5"/>
      <c r="O19" s="5"/>
      <c r="P19" s="299" t="s">
        <v>277</v>
      </c>
      <c r="Q19" s="299"/>
      <c r="R19" s="299"/>
      <c r="S19" s="302"/>
      <c r="T19" s="1"/>
      <c r="U19" s="181"/>
      <c r="AA19" s="205"/>
      <c r="AB19" s="205"/>
      <c r="AC19" s="205"/>
      <c r="AD19" s="205"/>
      <c r="AE19" s="205"/>
      <c r="AF19" s="205"/>
      <c r="AG19" s="205"/>
      <c r="AH19" s="205"/>
      <c r="AI19" s="205"/>
      <c r="AJ19" s="205"/>
      <c r="AK19" s="205"/>
      <c r="AL19" s="205"/>
      <c r="AM19" s="205"/>
    </row>
    <row r="20" spans="1:39" ht="18" customHeight="1" x14ac:dyDescent="0.25">
      <c r="A20" s="1"/>
      <c r="B20" s="312" t="s">
        <v>278</v>
      </c>
      <c r="C20" s="313"/>
      <c r="D20" s="313"/>
      <c r="E20" s="313"/>
      <c r="F20" s="313"/>
      <c r="G20" s="313"/>
      <c r="H20" s="313"/>
      <c r="I20" s="313"/>
      <c r="J20" s="5"/>
      <c r="K20" s="5"/>
      <c r="L20" s="5"/>
      <c r="M20" s="5"/>
      <c r="N20" s="5"/>
      <c r="O20" s="5"/>
      <c r="P20" s="314"/>
      <c r="Q20" s="314"/>
      <c r="R20" s="314"/>
      <c r="S20" s="315"/>
      <c r="T20" s="1"/>
      <c r="U20" s="181"/>
      <c r="AA20" s="205"/>
      <c r="AB20" s="205"/>
      <c r="AC20" s="205"/>
      <c r="AD20" s="205"/>
      <c r="AE20" s="205"/>
      <c r="AF20" s="205"/>
      <c r="AG20" s="205"/>
      <c r="AH20" s="205"/>
      <c r="AI20" s="205"/>
      <c r="AJ20" s="205"/>
      <c r="AK20" s="205"/>
      <c r="AL20" s="205"/>
      <c r="AM20" s="205"/>
    </row>
    <row r="21" spans="1:39" ht="17.45" customHeight="1" x14ac:dyDescent="0.25">
      <c r="A21" s="1"/>
      <c r="B21" s="206"/>
      <c r="C21" s="5"/>
      <c r="D21" s="5"/>
      <c r="E21" s="5"/>
      <c r="F21" s="5"/>
      <c r="G21" s="5"/>
      <c r="H21" s="5"/>
      <c r="I21" s="5"/>
      <c r="J21" s="5"/>
      <c r="K21" s="202"/>
      <c r="L21" s="202"/>
      <c r="M21" s="5"/>
      <c r="N21" s="207"/>
      <c r="O21" s="5"/>
      <c r="P21" s="308"/>
      <c r="Q21" s="308"/>
      <c r="R21" s="308"/>
      <c r="S21" s="309"/>
      <c r="T21" s="1"/>
      <c r="U21" s="181"/>
      <c r="AA21" s="205"/>
      <c r="AB21" s="205"/>
      <c r="AC21" s="205"/>
      <c r="AD21" s="205"/>
      <c r="AE21" s="205"/>
      <c r="AF21" s="205"/>
      <c r="AG21" s="205"/>
      <c r="AH21" s="205"/>
      <c r="AI21" s="205"/>
      <c r="AJ21" s="205"/>
      <c r="AK21" s="205"/>
      <c r="AL21" s="205"/>
      <c r="AM21" s="205"/>
    </row>
    <row r="22" spans="1:39" ht="17.45" customHeight="1" x14ac:dyDescent="0.25">
      <c r="A22" s="1"/>
      <c r="B22" s="208" t="s">
        <v>307</v>
      </c>
      <c r="C22" s="207"/>
      <c r="D22" s="207"/>
      <c r="E22" s="207"/>
      <c r="F22" s="207"/>
      <c r="G22" s="5"/>
      <c r="H22" s="5"/>
      <c r="I22" s="5"/>
      <c r="J22" s="207" t="s">
        <v>310</v>
      </c>
      <c r="K22" s="202"/>
      <c r="L22" s="202"/>
      <c r="M22" s="5"/>
      <c r="N22" s="207"/>
      <c r="O22" s="5"/>
      <c r="P22" s="304" t="s">
        <v>281</v>
      </c>
      <c r="Q22" s="304"/>
      <c r="R22" s="304"/>
      <c r="S22" s="305"/>
      <c r="T22" s="1"/>
      <c r="U22" s="181"/>
      <c r="AA22" s="205"/>
      <c r="AB22" s="205"/>
      <c r="AC22" s="205"/>
      <c r="AD22" s="205"/>
      <c r="AE22" s="205"/>
      <c r="AF22" s="205"/>
      <c r="AG22" s="205"/>
      <c r="AH22" s="205"/>
      <c r="AI22" s="205"/>
      <c r="AJ22" s="205"/>
      <c r="AK22" s="205"/>
      <c r="AL22" s="205"/>
      <c r="AM22" s="205"/>
    </row>
    <row r="23" spans="1:39" ht="17.45" customHeight="1" x14ac:dyDescent="0.25">
      <c r="A23" s="1"/>
      <c r="B23" s="209" t="s">
        <v>269</v>
      </c>
      <c r="C23" s="5"/>
      <c r="D23" s="5"/>
      <c r="E23" s="5"/>
      <c r="F23" s="5"/>
      <c r="G23" s="5"/>
      <c r="H23" s="5"/>
      <c r="I23" s="5"/>
      <c r="J23" s="202" t="s">
        <v>311</v>
      </c>
      <c r="K23" s="202"/>
      <c r="L23" s="202"/>
      <c r="M23" s="5"/>
      <c r="N23" s="207"/>
      <c r="O23" s="5"/>
      <c r="P23" s="300" t="s">
        <v>284</v>
      </c>
      <c r="Q23" s="300"/>
      <c r="R23" s="300"/>
      <c r="S23" s="301"/>
      <c r="T23" s="1"/>
      <c r="U23" s="181"/>
      <c r="AA23" s="205"/>
      <c r="AB23" s="205"/>
      <c r="AC23" s="205"/>
      <c r="AD23" s="205"/>
      <c r="AE23" s="205"/>
      <c r="AF23" s="205"/>
      <c r="AG23" s="205"/>
      <c r="AH23" s="205"/>
      <c r="AI23" s="205"/>
      <c r="AJ23" s="205"/>
      <c r="AK23" s="205"/>
      <c r="AL23" s="205"/>
      <c r="AM23" s="205"/>
    </row>
    <row r="24" spans="1:39" ht="17.45" customHeight="1" x14ac:dyDescent="0.25">
      <c r="A24" s="1"/>
      <c r="B24" s="209" t="s">
        <v>271</v>
      </c>
      <c r="C24" s="5"/>
      <c r="D24" s="5"/>
      <c r="E24" s="5"/>
      <c r="F24" s="5"/>
      <c r="G24" s="5"/>
      <c r="H24" s="5"/>
      <c r="I24" s="5"/>
      <c r="J24" s="202" t="s">
        <v>271</v>
      </c>
      <c r="K24" s="202"/>
      <c r="L24" s="202"/>
      <c r="M24" s="5"/>
      <c r="N24" s="207"/>
      <c r="O24" s="5"/>
      <c r="P24" s="300" t="s">
        <v>271</v>
      </c>
      <c r="Q24" s="300"/>
      <c r="R24" s="300"/>
      <c r="S24" s="301"/>
      <c r="T24" s="1"/>
      <c r="U24" s="181"/>
      <c r="AA24" s="205"/>
      <c r="AB24" s="205"/>
      <c r="AC24" s="205"/>
      <c r="AD24" s="205"/>
      <c r="AE24" s="205"/>
      <c r="AF24" s="205"/>
      <c r="AG24" s="205"/>
      <c r="AH24" s="205"/>
      <c r="AI24" s="205"/>
      <c r="AJ24" s="205"/>
      <c r="AK24" s="205"/>
      <c r="AL24" s="205"/>
      <c r="AM24" s="205"/>
    </row>
    <row r="25" spans="1:39" ht="17.45" customHeight="1" x14ac:dyDescent="0.25">
      <c r="A25" s="1"/>
      <c r="B25" s="209" t="s">
        <v>308</v>
      </c>
      <c r="C25" s="5"/>
      <c r="D25" s="5"/>
      <c r="E25" s="5"/>
      <c r="F25" s="5"/>
      <c r="G25" s="5"/>
      <c r="H25" s="5"/>
      <c r="I25" s="5"/>
      <c r="J25" s="202" t="s">
        <v>312</v>
      </c>
      <c r="K25" s="202"/>
      <c r="L25" s="202"/>
      <c r="M25" s="5"/>
      <c r="N25" s="207"/>
      <c r="O25" s="5"/>
      <c r="P25" s="300" t="s">
        <v>319</v>
      </c>
      <c r="Q25" s="300"/>
      <c r="R25" s="300"/>
      <c r="S25" s="301"/>
      <c r="T25" s="1"/>
      <c r="U25" s="181"/>
      <c r="AA25" s="205"/>
      <c r="AB25" s="205"/>
      <c r="AC25" s="205"/>
      <c r="AD25" s="205"/>
      <c r="AE25" s="205"/>
      <c r="AF25" s="205"/>
      <c r="AG25" s="205"/>
      <c r="AH25" s="205"/>
      <c r="AI25" s="205"/>
      <c r="AJ25" s="205"/>
      <c r="AK25" s="205"/>
      <c r="AL25" s="205"/>
      <c r="AM25" s="205"/>
    </row>
    <row r="26" spans="1:39" ht="17.45" customHeight="1" x14ac:dyDescent="0.25">
      <c r="A26" s="1"/>
      <c r="B26" s="211" t="s">
        <v>309</v>
      </c>
      <c r="C26" s="5"/>
      <c r="D26" s="5"/>
      <c r="E26" s="5"/>
      <c r="F26" s="5"/>
      <c r="G26" s="5"/>
      <c r="H26" s="5"/>
      <c r="I26" s="5"/>
      <c r="J26" s="331" t="s">
        <v>313</v>
      </c>
      <c r="K26" s="202"/>
      <c r="L26" s="202"/>
      <c r="M26" s="5"/>
      <c r="N26" s="207"/>
      <c r="O26" s="5"/>
      <c r="P26" s="299" t="s">
        <v>288</v>
      </c>
      <c r="Q26" s="299"/>
      <c r="R26" s="299"/>
      <c r="S26" s="302"/>
      <c r="T26" s="1"/>
      <c r="U26" s="181"/>
      <c r="AA26" s="205"/>
      <c r="AB26" s="205"/>
      <c r="AC26" s="205"/>
      <c r="AD26" s="205"/>
      <c r="AE26" s="205"/>
      <c r="AF26" s="205"/>
      <c r="AG26" s="205"/>
      <c r="AH26" s="205"/>
      <c r="AI26" s="205"/>
      <c r="AJ26" s="205"/>
      <c r="AK26" s="205"/>
      <c r="AL26" s="205"/>
      <c r="AM26" s="205"/>
    </row>
    <row r="27" spans="1:39" ht="17.45" customHeight="1" x14ac:dyDescent="0.25">
      <c r="A27" s="1"/>
      <c r="B27" s="206"/>
      <c r="C27" s="5"/>
      <c r="D27" s="5"/>
      <c r="E27" s="5"/>
      <c r="F27" s="5"/>
      <c r="G27" s="5"/>
      <c r="H27" s="5"/>
      <c r="I27" s="5"/>
      <c r="J27" s="5"/>
      <c r="K27" s="202"/>
      <c r="L27" s="202"/>
      <c r="M27" s="5"/>
      <c r="N27" s="207"/>
      <c r="O27" s="5"/>
      <c r="P27" s="229"/>
      <c r="Q27" s="229"/>
      <c r="R27" s="229"/>
      <c r="S27" s="230"/>
      <c r="T27" s="1"/>
      <c r="U27" s="181"/>
      <c r="AA27" s="205"/>
      <c r="AB27" s="205"/>
      <c r="AC27" s="205"/>
      <c r="AD27" s="205"/>
      <c r="AE27" s="205"/>
      <c r="AF27" s="205"/>
      <c r="AG27" s="205"/>
      <c r="AH27" s="205"/>
      <c r="AI27" s="205"/>
      <c r="AJ27" s="205"/>
      <c r="AK27" s="205"/>
      <c r="AL27" s="205"/>
      <c r="AM27" s="205"/>
    </row>
    <row r="28" spans="1:39" ht="18" x14ac:dyDescent="0.25">
      <c r="A28" s="1"/>
      <c r="B28" s="208" t="s">
        <v>279</v>
      </c>
      <c r="C28" s="207"/>
      <c r="D28" s="207"/>
      <c r="E28" s="207"/>
      <c r="F28" s="207"/>
      <c r="G28" s="5"/>
      <c r="H28" s="207"/>
      <c r="I28" s="207"/>
      <c r="J28" s="304" t="s">
        <v>280</v>
      </c>
      <c r="K28" s="304"/>
      <c r="L28" s="304"/>
      <c r="M28" s="304"/>
      <c r="N28" s="207"/>
      <c r="O28" s="207"/>
      <c r="P28" s="304"/>
      <c r="Q28" s="304"/>
      <c r="R28" s="304"/>
      <c r="S28" s="305"/>
      <c r="T28" s="1"/>
      <c r="U28" s="181"/>
      <c r="AB28" s="205"/>
      <c r="AC28" s="205"/>
      <c r="AD28" s="205"/>
      <c r="AE28" s="205"/>
      <c r="AF28" s="205"/>
      <c r="AG28" s="205"/>
      <c r="AH28" s="205"/>
      <c r="AI28" s="205"/>
      <c r="AJ28" s="205"/>
      <c r="AK28" s="205"/>
      <c r="AL28" s="205"/>
      <c r="AM28" s="205"/>
    </row>
    <row r="29" spans="1:39" ht="18" x14ac:dyDescent="0.25">
      <c r="A29" s="1"/>
      <c r="B29" s="209" t="s">
        <v>282</v>
      </c>
      <c r="C29" s="202"/>
      <c r="D29" s="202"/>
      <c r="E29" s="202"/>
      <c r="F29" s="202"/>
      <c r="G29" s="5"/>
      <c r="H29" s="202"/>
      <c r="I29" s="202"/>
      <c r="J29" s="300" t="s">
        <v>283</v>
      </c>
      <c r="K29" s="300"/>
      <c r="L29" s="300"/>
      <c r="M29" s="300"/>
      <c r="N29" s="202"/>
      <c r="O29" s="202"/>
      <c r="P29" s="300"/>
      <c r="Q29" s="300"/>
      <c r="R29" s="300"/>
      <c r="S29" s="301"/>
      <c r="T29" s="1"/>
      <c r="U29" s="181"/>
      <c r="AB29" s="205"/>
      <c r="AC29" s="205"/>
      <c r="AD29" s="205"/>
      <c r="AE29" s="205"/>
      <c r="AF29" s="205"/>
      <c r="AG29" s="205"/>
      <c r="AH29" s="205"/>
      <c r="AI29" s="205"/>
      <c r="AJ29" s="205"/>
      <c r="AK29" s="205"/>
      <c r="AL29" s="205"/>
      <c r="AM29" s="205"/>
    </row>
    <row r="30" spans="1:39" ht="18" x14ac:dyDescent="0.25">
      <c r="A30" s="1"/>
      <c r="B30" s="210" t="s">
        <v>285</v>
      </c>
      <c r="C30" s="200"/>
      <c r="D30" s="200"/>
      <c r="E30" s="200"/>
      <c r="F30" s="200"/>
      <c r="G30" s="5"/>
      <c r="H30" s="200"/>
      <c r="I30" s="200"/>
      <c r="J30" s="300" t="s">
        <v>317</v>
      </c>
      <c r="K30" s="300"/>
      <c r="L30" s="300"/>
      <c r="M30" s="300"/>
      <c r="N30" s="200"/>
      <c r="O30" s="200"/>
      <c r="P30" s="300"/>
      <c r="Q30" s="300"/>
      <c r="R30" s="300"/>
      <c r="S30" s="301"/>
      <c r="T30" s="1"/>
      <c r="U30" s="181"/>
    </row>
    <row r="31" spans="1:39" ht="18" x14ac:dyDescent="0.25">
      <c r="A31" s="1"/>
      <c r="B31" s="209" t="s">
        <v>318</v>
      </c>
      <c r="C31" s="202"/>
      <c r="D31" s="202"/>
      <c r="E31" s="202"/>
      <c r="F31" s="202"/>
      <c r="G31" s="5"/>
      <c r="H31" s="202"/>
      <c r="I31" s="202"/>
      <c r="J31" s="299" t="s">
        <v>286</v>
      </c>
      <c r="K31" s="299"/>
      <c r="L31" s="299"/>
      <c r="M31" s="299"/>
      <c r="N31" s="202"/>
      <c r="O31" s="202"/>
      <c r="P31" s="300"/>
      <c r="Q31" s="300"/>
      <c r="R31" s="300"/>
      <c r="S31" s="301"/>
      <c r="T31" s="1"/>
      <c r="U31" s="181"/>
    </row>
    <row r="32" spans="1:39" ht="18" x14ac:dyDescent="0.25">
      <c r="A32" s="1"/>
      <c r="B32" s="211" t="s">
        <v>287</v>
      </c>
      <c r="C32" s="200"/>
      <c r="D32" s="200"/>
      <c r="E32" s="200"/>
      <c r="F32" s="200"/>
      <c r="G32" s="5"/>
      <c r="H32" s="204"/>
      <c r="I32" s="204"/>
      <c r="J32" s="5"/>
      <c r="K32" s="5"/>
      <c r="L32" s="204"/>
      <c r="M32" s="204"/>
      <c r="N32" s="204"/>
      <c r="O32" s="204"/>
      <c r="P32" s="299"/>
      <c r="Q32" s="299"/>
      <c r="R32" s="299"/>
      <c r="S32" s="302"/>
      <c r="T32" s="1"/>
      <c r="U32" s="181"/>
    </row>
    <row r="33" spans="1:21" ht="18.75" thickBot="1" x14ac:dyDescent="0.3">
      <c r="A33" s="1"/>
      <c r="B33" s="212"/>
      <c r="C33" s="213"/>
      <c r="D33" s="213"/>
      <c r="E33" s="213"/>
      <c r="F33" s="213"/>
      <c r="G33" s="213"/>
      <c r="H33" s="213"/>
      <c r="I33" s="213"/>
      <c r="J33" s="213"/>
      <c r="K33" s="213"/>
      <c r="L33" s="213"/>
      <c r="M33" s="213"/>
      <c r="N33" s="213"/>
      <c r="O33" s="213"/>
      <c r="P33" s="213"/>
      <c r="Q33" s="213"/>
      <c r="R33" s="213"/>
      <c r="S33" s="214"/>
      <c r="T33" s="1"/>
      <c r="U33" s="181"/>
    </row>
    <row r="34" spans="1:21" ht="16.5" customHeight="1" thickBot="1" x14ac:dyDescent="0.25">
      <c r="A34" s="1"/>
      <c r="B34" s="1"/>
      <c r="C34" s="136"/>
      <c r="D34" s="1"/>
      <c r="E34" s="1"/>
      <c r="F34" s="1"/>
      <c r="G34" s="1"/>
      <c r="H34" s="1"/>
      <c r="I34" s="1"/>
      <c r="J34" s="1"/>
      <c r="K34" s="1"/>
      <c r="L34" s="1"/>
      <c r="M34" s="1"/>
      <c r="N34" s="1"/>
      <c r="O34" s="1"/>
      <c r="P34" s="1"/>
      <c r="Q34" s="1"/>
      <c r="R34" s="1"/>
      <c r="S34" s="1"/>
      <c r="T34" s="1"/>
      <c r="U34" s="181"/>
    </row>
    <row r="35" spans="1:21" x14ac:dyDescent="0.2">
      <c r="A35" s="1"/>
      <c r="B35" s="215"/>
      <c r="C35" s="216"/>
      <c r="D35" s="216"/>
      <c r="E35" s="216"/>
      <c r="F35" s="216"/>
      <c r="G35" s="216"/>
      <c r="H35" s="216"/>
      <c r="I35" s="216"/>
      <c r="J35" s="216"/>
      <c r="K35" s="216"/>
      <c r="L35" s="216"/>
      <c r="M35" s="216"/>
      <c r="N35" s="216"/>
      <c r="O35" s="216"/>
      <c r="P35" s="216"/>
      <c r="Q35" s="216"/>
      <c r="R35" s="216"/>
      <c r="S35" s="217"/>
      <c r="T35" s="1"/>
      <c r="U35" s="181"/>
    </row>
    <row r="36" spans="1:21" ht="17.25" customHeight="1" x14ac:dyDescent="0.25">
      <c r="A36" s="1"/>
      <c r="B36" s="218" t="s">
        <v>289</v>
      </c>
      <c r="C36" s="201"/>
      <c r="D36" s="191"/>
      <c r="E36" s="191"/>
      <c r="F36" s="191"/>
      <c r="G36" s="191"/>
      <c r="H36" s="191"/>
      <c r="I36" s="201"/>
      <c r="J36" s="219"/>
      <c r="K36" s="219"/>
      <c r="L36" s="220"/>
      <c r="M36" s="220"/>
      <c r="N36" s="219"/>
      <c r="O36" s="219"/>
      <c r="P36" s="219"/>
      <c r="Q36" s="219"/>
      <c r="R36" s="219"/>
      <c r="S36" s="221"/>
      <c r="T36" s="1"/>
      <c r="U36" s="181"/>
    </row>
    <row r="37" spans="1:21" ht="15" customHeight="1" x14ac:dyDescent="0.25">
      <c r="A37" s="1"/>
      <c r="B37" s="222"/>
      <c r="C37" s="219"/>
      <c r="E37" s="303" t="s">
        <v>0</v>
      </c>
      <c r="F37" s="303"/>
      <c r="G37" s="303"/>
      <c r="H37" s="303"/>
      <c r="I37" s="292" t="s">
        <v>290</v>
      </c>
      <c r="J37" s="292"/>
      <c r="K37" s="293"/>
      <c r="L37" s="293"/>
      <c r="M37" s="293"/>
      <c r="N37" s="293"/>
      <c r="O37" s="293"/>
      <c r="P37" s="220"/>
      <c r="Q37" s="223" t="s">
        <v>291</v>
      </c>
      <c r="R37" s="295"/>
      <c r="S37" s="296"/>
      <c r="T37" s="1"/>
      <c r="U37" s="181"/>
    </row>
    <row r="38" spans="1:21" ht="15.75" customHeight="1" x14ac:dyDescent="0.25">
      <c r="A38" s="1"/>
      <c r="B38" s="222"/>
      <c r="C38" s="292" t="s">
        <v>292</v>
      </c>
      <c r="D38" s="292"/>
      <c r="E38" s="293"/>
      <c r="F38" s="293"/>
      <c r="G38" s="293"/>
      <c r="H38" s="293"/>
      <c r="I38" s="292" t="s">
        <v>293</v>
      </c>
      <c r="J38" s="292"/>
      <c r="K38" s="294"/>
      <c r="L38" s="294"/>
      <c r="M38" s="294"/>
      <c r="N38" s="294"/>
      <c r="O38" s="294"/>
      <c r="P38" s="219"/>
      <c r="Q38" s="223" t="s">
        <v>294</v>
      </c>
      <c r="R38" s="295"/>
      <c r="S38" s="296"/>
      <c r="T38" s="1"/>
      <c r="U38" s="181"/>
    </row>
    <row r="39" spans="1:21" ht="18" x14ac:dyDescent="0.25">
      <c r="A39" s="1"/>
      <c r="B39" s="222"/>
      <c r="C39" s="219"/>
      <c r="D39" s="223" t="s">
        <v>295</v>
      </c>
      <c r="E39" s="293"/>
      <c r="F39" s="293"/>
      <c r="G39" s="293"/>
      <c r="H39" s="293"/>
      <c r="I39" s="219"/>
      <c r="J39" s="223" t="s">
        <v>296</v>
      </c>
      <c r="K39" s="295"/>
      <c r="L39" s="295"/>
      <c r="M39" s="295"/>
      <c r="N39" s="295"/>
      <c r="O39" s="295"/>
      <c r="P39" s="219"/>
      <c r="Q39" s="223" t="s">
        <v>297</v>
      </c>
      <c r="R39" s="297"/>
      <c r="S39" s="298"/>
      <c r="T39" s="1"/>
      <c r="U39" s="181"/>
    </row>
    <row r="40" spans="1:21" ht="18.75" thickBot="1" x14ac:dyDescent="0.3">
      <c r="A40" s="1"/>
      <c r="B40" s="224"/>
      <c r="C40" s="225"/>
      <c r="D40" s="225"/>
      <c r="E40" s="225"/>
      <c r="F40" s="225"/>
      <c r="G40" s="225"/>
      <c r="H40" s="225"/>
      <c r="I40" s="226"/>
      <c r="J40" s="226"/>
      <c r="K40" s="225"/>
      <c r="L40" s="227"/>
      <c r="M40" s="226"/>
      <c r="N40" s="225"/>
      <c r="O40" s="225"/>
      <c r="P40" s="226"/>
      <c r="Q40" s="226"/>
      <c r="R40" s="226"/>
      <c r="S40" s="228"/>
      <c r="T40" s="1"/>
      <c r="U40" s="181"/>
    </row>
    <row r="41" spans="1:21" ht="6" customHeight="1" x14ac:dyDescent="0.2">
      <c r="A41" s="1"/>
      <c r="B41" s="1"/>
      <c r="C41" s="136"/>
      <c r="D41" s="1"/>
      <c r="E41" s="1"/>
      <c r="F41" s="1"/>
      <c r="G41" s="1"/>
      <c r="H41" s="1"/>
      <c r="I41" s="1"/>
      <c r="J41" s="1"/>
      <c r="K41" s="1"/>
      <c r="L41" s="1"/>
      <c r="M41" s="1"/>
      <c r="N41" s="1"/>
      <c r="O41" s="1"/>
      <c r="P41" s="1"/>
      <c r="Q41" s="1"/>
      <c r="R41" s="1"/>
      <c r="S41" s="1"/>
      <c r="T41" s="1"/>
      <c r="U41" s="181"/>
    </row>
    <row r="42" spans="1:21" ht="25.5" customHeight="1" x14ac:dyDescent="0.2">
      <c r="A42" s="1"/>
      <c r="B42" s="1"/>
      <c r="C42" s="1"/>
      <c r="D42" s="1"/>
      <c r="E42" s="1"/>
      <c r="F42" s="1"/>
      <c r="G42" s="1"/>
      <c r="H42" s="1"/>
      <c r="I42" s="1"/>
      <c r="J42" s="1"/>
      <c r="K42" s="1"/>
      <c r="L42" s="1"/>
      <c r="M42" s="1"/>
      <c r="N42" s="1"/>
      <c r="O42" s="1"/>
      <c r="P42" s="1"/>
      <c r="Q42" s="1"/>
      <c r="R42" s="1"/>
      <c r="S42" s="1"/>
      <c r="T42" s="1"/>
      <c r="U42" s="181"/>
    </row>
    <row r="43" spans="1:21" ht="15" customHeight="1" x14ac:dyDescent="0.2">
      <c r="A43" s="1"/>
      <c r="B43" s="332" t="s">
        <v>316</v>
      </c>
      <c r="C43" s="332"/>
      <c r="D43" s="332"/>
      <c r="E43" s="332"/>
      <c r="F43" s="332"/>
      <c r="G43" s="332"/>
      <c r="H43" s="332"/>
      <c r="I43" s="332"/>
      <c r="J43" s="332"/>
      <c r="K43" s="332"/>
      <c r="L43" s="332"/>
      <c r="M43" s="332"/>
      <c r="N43" s="332"/>
      <c r="O43" s="332"/>
      <c r="P43" s="332"/>
      <c r="Q43" s="332"/>
      <c r="R43" s="332"/>
      <c r="S43" s="332"/>
      <c r="T43" s="1"/>
      <c r="U43" s="181"/>
    </row>
    <row r="44" spans="1:21" ht="22.5" customHeight="1" x14ac:dyDescent="0.2">
      <c r="A44" s="1"/>
      <c r="B44" s="332"/>
      <c r="C44" s="332"/>
      <c r="D44" s="332"/>
      <c r="E44" s="332"/>
      <c r="F44" s="332"/>
      <c r="G44" s="332"/>
      <c r="H44" s="332"/>
      <c r="I44" s="332"/>
      <c r="J44" s="332"/>
      <c r="K44" s="332"/>
      <c r="L44" s="332"/>
      <c r="M44" s="332"/>
      <c r="N44" s="332"/>
      <c r="O44" s="332"/>
      <c r="P44" s="332"/>
      <c r="Q44" s="332"/>
      <c r="R44" s="332"/>
      <c r="S44" s="332"/>
      <c r="T44" s="1"/>
      <c r="U44" s="181"/>
    </row>
    <row r="45" spans="1:21" x14ac:dyDescent="0.2">
      <c r="A45" s="181"/>
      <c r="B45" s="181"/>
      <c r="C45" s="181"/>
      <c r="D45" s="181"/>
      <c r="E45" s="181"/>
      <c r="F45" s="181"/>
      <c r="G45" s="181"/>
      <c r="H45" s="181"/>
      <c r="I45" s="181"/>
      <c r="J45" s="181"/>
      <c r="K45" s="181"/>
      <c r="L45" s="181"/>
      <c r="M45" s="181"/>
      <c r="N45" s="181"/>
      <c r="O45" s="181"/>
      <c r="P45" s="181"/>
      <c r="Q45" s="181"/>
      <c r="R45" s="181"/>
      <c r="S45" s="181"/>
      <c r="T45" s="181"/>
      <c r="U45" s="181"/>
    </row>
    <row r="46" spans="1:21" x14ac:dyDescent="0.2">
      <c r="A46" s="181"/>
      <c r="B46" s="181"/>
      <c r="C46" s="181"/>
      <c r="D46" s="181"/>
      <c r="E46" s="181"/>
      <c r="F46" s="181"/>
      <c r="G46" s="181"/>
      <c r="H46" s="181"/>
      <c r="I46" s="181"/>
      <c r="J46" s="181"/>
      <c r="K46" s="181"/>
      <c r="L46" s="181"/>
      <c r="M46" s="181"/>
      <c r="N46" s="181"/>
      <c r="O46" s="181"/>
      <c r="P46" s="181"/>
      <c r="Q46" s="181"/>
      <c r="R46" s="181"/>
      <c r="S46" s="181"/>
      <c r="T46" s="181"/>
      <c r="U46" s="181"/>
    </row>
    <row r="47" spans="1:21" x14ac:dyDescent="0.2">
      <c r="A47" s="181"/>
      <c r="B47" s="181"/>
      <c r="C47" s="181"/>
      <c r="D47" s="181"/>
      <c r="E47" s="181"/>
      <c r="F47" s="181"/>
      <c r="G47" s="181"/>
      <c r="H47" s="181"/>
      <c r="I47" s="181"/>
      <c r="J47" s="181"/>
      <c r="K47" s="181"/>
      <c r="L47" s="181"/>
      <c r="M47" s="181"/>
      <c r="N47" s="181"/>
      <c r="O47" s="181"/>
      <c r="P47" s="181"/>
      <c r="Q47" s="181"/>
      <c r="R47" s="181"/>
      <c r="S47" s="181"/>
      <c r="T47" s="181"/>
      <c r="U47" s="181"/>
    </row>
  </sheetData>
  <sheetProtection selectLockedCells="1"/>
  <mergeCells count="62">
    <mergeCell ref="P22:S22"/>
    <mergeCell ref="P23:S23"/>
    <mergeCell ref="P24:S24"/>
    <mergeCell ref="P25:S25"/>
    <mergeCell ref="P26:S26"/>
    <mergeCell ref="B8:S8"/>
    <mergeCell ref="B9:S9"/>
    <mergeCell ref="B10:S10"/>
    <mergeCell ref="G2:R2"/>
    <mergeCell ref="G3:R3"/>
    <mergeCell ref="G4:R4"/>
    <mergeCell ref="G5:R5"/>
    <mergeCell ref="B7:S7"/>
    <mergeCell ref="W11:AH11"/>
    <mergeCell ref="O12:S12"/>
    <mergeCell ref="W12:AM12"/>
    <mergeCell ref="B15:I15"/>
    <mergeCell ref="J15:M15"/>
    <mergeCell ref="P15:S15"/>
    <mergeCell ref="W15:AA15"/>
    <mergeCell ref="B13:F14"/>
    <mergeCell ref="P13:S13"/>
    <mergeCell ref="K14:O14"/>
    <mergeCell ref="P14:S14"/>
    <mergeCell ref="B16:I16"/>
    <mergeCell ref="J16:M16"/>
    <mergeCell ref="P16:S16"/>
    <mergeCell ref="W16:AA16"/>
    <mergeCell ref="P21:S21"/>
    <mergeCell ref="B17:I17"/>
    <mergeCell ref="J17:M17"/>
    <mergeCell ref="P17:S17"/>
    <mergeCell ref="B18:I18"/>
    <mergeCell ref="J18:M18"/>
    <mergeCell ref="P18:S18"/>
    <mergeCell ref="B19:I19"/>
    <mergeCell ref="J19:M19"/>
    <mergeCell ref="P19:S19"/>
    <mergeCell ref="B20:I20"/>
    <mergeCell ref="P20:S20"/>
    <mergeCell ref="J28:M28"/>
    <mergeCell ref="P28:S28"/>
    <mergeCell ref="J29:M29"/>
    <mergeCell ref="P29:S29"/>
    <mergeCell ref="J30:M30"/>
    <mergeCell ref="P30:S30"/>
    <mergeCell ref="J31:M31"/>
    <mergeCell ref="P31:S31"/>
    <mergeCell ref="P32:S32"/>
    <mergeCell ref="E37:H37"/>
    <mergeCell ref="I37:J37"/>
    <mergeCell ref="K37:O37"/>
    <mergeCell ref="R37:S37"/>
    <mergeCell ref="C38:D38"/>
    <mergeCell ref="E38:H38"/>
    <mergeCell ref="I38:J38"/>
    <mergeCell ref="K38:O38"/>
    <mergeCell ref="R38:S38"/>
    <mergeCell ref="E39:H39"/>
    <mergeCell ref="K39:O39"/>
    <mergeCell ref="R39:S39"/>
    <mergeCell ref="B43:S44"/>
  </mergeCells>
  <hyperlinks>
    <hyperlink ref="B20" r:id="rId1" display="http://www.redgold.com/red-gold-company/foodservice/k-12-school-program" xr:uid="{7FB26D54-3A03-4D54-ACD4-10E1E1C027CD}"/>
    <hyperlink ref="B19" r:id="rId2" xr:uid="{5DCC17F5-3C0C-4F10-8202-A24E8FD61D23}"/>
    <hyperlink ref="B32" r:id="rId3" xr:uid="{DAAFB6FF-5F7A-406D-82DD-69BDA98E2D1C}"/>
    <hyperlink ref="B20:F20" r:id="rId4" display="www.redgold.com/red-gold-company/foodservice/k-12-school-program" xr:uid="{4485804E-3338-4F4D-85A4-23D8DB0F2B76}"/>
    <hyperlink ref="J19" r:id="rId5" xr:uid="{5D739638-EEDE-4112-830B-E40CDF6068DA}"/>
    <hyperlink ref="J31" r:id="rId6" xr:uid="{E4079952-86E9-4E88-A84B-4880365D7767}"/>
    <hyperlink ref="P19" r:id="rId7" xr:uid="{3441745C-4F06-4A87-8D20-13A63934B20C}"/>
    <hyperlink ref="P26" r:id="rId8" xr:uid="{7A528695-F0AD-4329-91CF-38343607BEB5}"/>
    <hyperlink ref="B26" r:id="rId9" xr:uid="{EB786699-DEBB-489E-98FE-0248ECC6B161}"/>
    <hyperlink ref="J26" r:id="rId10" xr:uid="{D63EC9FC-AE5E-4577-8D0A-A42D40F93FE9}"/>
  </hyperlinks>
  <printOptions horizontalCentered="1"/>
  <pageMargins left="0.75" right="0.75" top="0.6" bottom="0.65" header="0.36" footer="0.5"/>
  <pageSetup scale="54" fitToHeight="2" orientation="landscape" r:id="rId11"/>
  <headerFooter alignWithMargins="0"/>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SY2425 RG BRAND CALCULATOR</vt:lpstr>
      <vt:lpstr>SY2425 GENERAL INFORMATION NOI</vt:lpstr>
      <vt:lpstr>'SY2425 GENERAL INFORMATION NOI'!Print_Area</vt:lpstr>
      <vt:lpstr>'SY2425 RG BRAND CALCULATOR'!Print_Area</vt:lpstr>
      <vt:lpstr>'SY2425 RG BRAND CALCULATOR'!Print_Titles</vt:lpstr>
      <vt:lpstr>'SY2425 RG BRAND CALCULATOR'!PTV</vt:lpstr>
      <vt:lpstr>'SY2425 RG BRAND CALCULATOR'!School_Year</vt:lpstr>
      <vt:lpstr>'SY2425 RG BRAND CALCULATOR'!SEPDSRD</vt:lpstr>
      <vt:lpstr>'SY2425 RG BRAND CALCULATOR'!TLW</vt:lpstr>
    </vt:vector>
  </TitlesOfParts>
  <Company>Red Gold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Chaffin</dc:creator>
  <cp:lastModifiedBy>Danielle Meiring</cp:lastModifiedBy>
  <dcterms:created xsi:type="dcterms:W3CDTF">2023-10-13T12:21:34Z</dcterms:created>
  <dcterms:modified xsi:type="dcterms:W3CDTF">2024-05-09T14:26:43Z</dcterms:modified>
</cp:coreProperties>
</file>